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76" windowWidth="18915" windowHeight="11580" activeTab="0"/>
  </bookViews>
  <sheets>
    <sheet name="сетка" sheetId="1" r:id="rId1"/>
    <sheet name="3ДП !!!NEW!!!" sheetId="2" r:id="rId2"/>
  </sheets>
  <definedNames>
    <definedName name="_xlnm.Print_Area" localSheetId="0">'сетка'!$A$1:$R$101</definedName>
  </definedNames>
  <calcPr fullCalcOnLoad="1"/>
</workbook>
</file>

<file path=xl/sharedStrings.xml><?xml version="1.0" encoding="utf-8"?>
<sst xmlns="http://schemas.openxmlformats.org/spreadsheetml/2006/main" count="351" uniqueCount="193">
  <si>
    <t>Ячейка, мм</t>
  </si>
  <si>
    <t>Размер рулона или карты (Шир.х дл.)</t>
  </si>
  <si>
    <t>Цена, 1 м²</t>
  </si>
  <si>
    <t>50х50х2.5</t>
  </si>
  <si>
    <t>100х100х2,5</t>
  </si>
  <si>
    <t>50х100х2,5</t>
  </si>
  <si>
    <t>50х50х2,0</t>
  </si>
  <si>
    <t>50х25х2,0</t>
  </si>
  <si>
    <t>25х25х2,0</t>
  </si>
  <si>
    <t>25х12,5х2,0</t>
  </si>
  <si>
    <t>50х100х1,8</t>
  </si>
  <si>
    <t>25х12,5х1,8</t>
  </si>
  <si>
    <t>25х25х1,8</t>
  </si>
  <si>
    <t>50х12,5х1,8</t>
  </si>
  <si>
    <t>50х25х1,8</t>
  </si>
  <si>
    <t>50х50х1,8</t>
  </si>
  <si>
    <t>25х12.5х1.6</t>
  </si>
  <si>
    <t>25х25х1,6</t>
  </si>
  <si>
    <t>25х50х1.6</t>
  </si>
  <si>
    <t>50х50х1,6</t>
  </si>
  <si>
    <t>25х12,5х1,4</t>
  </si>
  <si>
    <t>25х25х1.4</t>
  </si>
  <si>
    <t>50х25х1,4</t>
  </si>
  <si>
    <t>50х50х1,4</t>
  </si>
  <si>
    <t xml:space="preserve">25х25х1,0 </t>
  </si>
  <si>
    <t xml:space="preserve">12,7х12,7х1,0 </t>
  </si>
  <si>
    <t xml:space="preserve"> 2,0х30_1,8х30_1,5х30 </t>
  </si>
  <si>
    <t>1,5х50</t>
  </si>
  <si>
    <t>1,5х50_1,0х50_2,0х50</t>
  </si>
  <si>
    <t>h-0,20; 0,25; 0,30; 0,35; 0,5; 1,0; 1,5; 1,8; 2,0.  L-50</t>
  </si>
  <si>
    <t>1.5х50_1,0х50</t>
  </si>
  <si>
    <t>1,0х50</t>
  </si>
  <si>
    <t>50х75х1,8</t>
  </si>
  <si>
    <t>50х12,5х1,6</t>
  </si>
  <si>
    <t>50х12,5х1,4</t>
  </si>
  <si>
    <t xml:space="preserve"> 2,0х50_1,8х50_ 1,5х50 </t>
  </si>
  <si>
    <t>1,0х50_1,5х50_1,8х50_2,0х50</t>
  </si>
  <si>
    <t>1,5х50___ 1,0х50</t>
  </si>
  <si>
    <t>1,5х10</t>
  </si>
  <si>
    <t>1,0х10_1,2х10_1,5х10_1,8х10_2,0х10</t>
  </si>
  <si>
    <t xml:space="preserve">Плетеная сетка с полимерным покрытием </t>
  </si>
  <si>
    <t>55х55х2,5</t>
  </si>
  <si>
    <t>50х50х3.0</t>
  </si>
  <si>
    <t>100х100х3.0</t>
  </si>
  <si>
    <t>150х150х3.0</t>
  </si>
  <si>
    <t>200х200х3.0</t>
  </si>
  <si>
    <t>50х50х4.0</t>
  </si>
  <si>
    <t>50х100х4.0</t>
  </si>
  <si>
    <t>100х100х4.0</t>
  </si>
  <si>
    <t>150х150х4.0</t>
  </si>
  <si>
    <t>200х200х4.0</t>
  </si>
  <si>
    <t>50х50х5,0</t>
  </si>
  <si>
    <t>100х100х5,0</t>
  </si>
  <si>
    <t>1,5х30_0,5х30_0,38х30</t>
  </si>
  <si>
    <t>1,5х50_1,0х50_0,5х50</t>
  </si>
  <si>
    <t>1,0х2,0,_1,0х3,0_0,38х2,0_ 0,5х2,0_0,64х2,0</t>
  </si>
  <si>
    <t>1,0х2,0_ 1,0х3,0_ 0,5х2,0</t>
  </si>
  <si>
    <t>1,0х2,0_1,0х3,0_0,5х2,0</t>
  </si>
  <si>
    <t>1,0х2,0_1,0х3,0</t>
  </si>
  <si>
    <t xml:space="preserve">1,0х2,0_ 1,0х3,0 </t>
  </si>
  <si>
    <t>1,0х2,0_ 1,0х3,0</t>
  </si>
  <si>
    <t>Проволока ОК и Вр-1</t>
  </si>
  <si>
    <t>Т/н</t>
  </si>
  <si>
    <t>Т/о</t>
  </si>
  <si>
    <t>Пластиковая сетка (зел, крас, оранж, желт, син)</t>
  </si>
  <si>
    <t>Ромб 15х15</t>
  </si>
  <si>
    <t>Ромб 30х30</t>
  </si>
  <si>
    <t>Ромб 50х50</t>
  </si>
  <si>
    <t>Квадрат 35х35</t>
  </si>
  <si>
    <t>Квадрат 50х50</t>
  </si>
  <si>
    <t>Квадрат 2х2</t>
  </si>
  <si>
    <t>Квадрат 6х6</t>
  </si>
  <si>
    <t>Квадрат 10х10</t>
  </si>
  <si>
    <t>Квадрат 15х15</t>
  </si>
  <si>
    <t>Квадрат 20х20</t>
  </si>
  <si>
    <t xml:space="preserve"> h-1,6    L-25</t>
  </si>
  <si>
    <t xml:space="preserve"> h-1    L-25</t>
  </si>
  <si>
    <t>2,0х50  1,8х50   1,5х50</t>
  </si>
  <si>
    <t>2,0х50  1,8х50   1,5х50  1,0х50</t>
  </si>
  <si>
    <t>1,5х50   1,0х50</t>
  </si>
  <si>
    <t>1,5х50  1,0х50  2,0х50</t>
  </si>
  <si>
    <t>1,5х50  1,0х50</t>
  </si>
  <si>
    <t>0,2х30  0,33х30  1,0х30</t>
  </si>
  <si>
    <t xml:space="preserve">2,0х30  1,8х30   1,5х30 </t>
  </si>
  <si>
    <t>Вес, кв. м.</t>
  </si>
  <si>
    <t>вес, рул.</t>
  </si>
  <si>
    <t>Цена,  рул.</t>
  </si>
  <si>
    <t xml:space="preserve">Орел, Кромское шоссе 8, тел: 8 (4862) 74-19-44; 74-19-61; 72-31-80 e-mail: psi@orel.ru;     </t>
  </si>
  <si>
    <t>Сетка сварная (оцинкованная рул)  ТУ1276-001-2003</t>
  </si>
  <si>
    <t>Плетеная сетка (светлая) ГОСТ5336-80</t>
  </si>
  <si>
    <t>Сетка кладочная   ГОСТ 23279-85</t>
  </si>
  <si>
    <t>1.0</t>
  </si>
  <si>
    <t>2 м</t>
  </si>
  <si>
    <t>1,8 м</t>
  </si>
  <si>
    <t>1,5 м</t>
  </si>
  <si>
    <t>1.0 м</t>
  </si>
  <si>
    <t>0,5 м</t>
  </si>
  <si>
    <t xml:space="preserve">0,35 м </t>
  </si>
  <si>
    <t>0,3 м</t>
  </si>
  <si>
    <t>0.25 м</t>
  </si>
  <si>
    <t xml:space="preserve"> 0.2 м</t>
  </si>
  <si>
    <t>50х50х2.5 (30 м)</t>
  </si>
  <si>
    <t xml:space="preserve">1,5х50   1,0х50   0,5х50 </t>
  </si>
  <si>
    <t>2.0</t>
  </si>
  <si>
    <t>карты</t>
  </si>
  <si>
    <t>1.0х3.0</t>
  </si>
  <si>
    <t>1.0х2.0</t>
  </si>
  <si>
    <t>0,38х2.0</t>
  </si>
  <si>
    <t>0.64х2</t>
  </si>
  <si>
    <t>0,5х2.0</t>
  </si>
  <si>
    <t>рулоны</t>
  </si>
  <si>
    <t>S=h*10</t>
  </si>
  <si>
    <t>Высота рулона h, м</t>
  </si>
  <si>
    <t>ЦЕНЫ ЗА РУЛОН</t>
  </si>
  <si>
    <t xml:space="preserve">2,0х50  1,8х50   1,5х50 </t>
  </si>
  <si>
    <t xml:space="preserve"> 2,0х50_1,8х50_1,5х50 </t>
  </si>
  <si>
    <t>20х20х1.2 св</t>
  </si>
  <si>
    <t>25х25х1.6 св</t>
  </si>
  <si>
    <t>50х50х1,6 св</t>
  </si>
  <si>
    <t>50х50х1,8 св</t>
  </si>
  <si>
    <t>50х50х1,6 оц</t>
  </si>
  <si>
    <t>50х50х1,8 оц</t>
  </si>
  <si>
    <t>25х25х1.6 оц</t>
  </si>
  <si>
    <t>25х25х1,4 св</t>
  </si>
  <si>
    <t>Ф 4,0-5,0 мм</t>
  </si>
  <si>
    <r>
      <t xml:space="preserve">Ф 2,5 ПП </t>
    </r>
    <r>
      <rPr>
        <b/>
        <sz val="10"/>
        <color indexed="10"/>
        <rFont val="Calibri"/>
        <family val="2"/>
      </rPr>
      <t>NEW</t>
    </r>
  </si>
  <si>
    <t>проволока Ф 2,5 с полимерным покрытием</t>
  </si>
  <si>
    <r>
      <t xml:space="preserve">55х55х2,5 </t>
    </r>
    <r>
      <rPr>
        <b/>
        <sz val="8"/>
        <color indexed="8"/>
        <rFont val="GE Greenway Caps"/>
        <family val="0"/>
      </rPr>
      <t>ПП</t>
    </r>
  </si>
  <si>
    <r>
      <t>25х25х2,5</t>
    </r>
    <r>
      <rPr>
        <b/>
        <sz val="8"/>
        <color indexed="8"/>
        <rFont val="GE Greenway Caps"/>
        <family val="0"/>
      </rPr>
      <t xml:space="preserve"> ПП</t>
    </r>
  </si>
  <si>
    <t xml:space="preserve">Ед. </t>
  </si>
  <si>
    <t>Цена руб за шт.</t>
  </si>
  <si>
    <t>Доп. инфо</t>
  </si>
  <si>
    <t>3ДП-50/100/3,0 оц.</t>
  </si>
  <si>
    <t>3ДП-50/200/3,0оц.</t>
  </si>
  <si>
    <t>3ДП-50/100/4,0оц</t>
  </si>
  <si>
    <t>3ДП-50/200/4,0оц.</t>
  </si>
  <si>
    <t>3ДП-100/100/3,0 оц.</t>
  </si>
  <si>
    <t>3ДП-100/200/3,0оц.</t>
  </si>
  <si>
    <t>3ДП-100/100/4,0оц</t>
  </si>
  <si>
    <t>3ДП-100/200/4,0оц.</t>
  </si>
  <si>
    <t>3ДП-120/100/3,0 оц.</t>
  </si>
  <si>
    <t>3ДП-120/200/3,0оц.</t>
  </si>
  <si>
    <t>3ДП-120/100/4,0оц</t>
  </si>
  <si>
    <t>3ДП-120/200/4,0оц.</t>
  </si>
  <si>
    <t>Элемент конструкции (Эк)</t>
  </si>
  <si>
    <t>П-образный</t>
  </si>
  <si>
    <t>ЭК -П 50</t>
  </si>
  <si>
    <t>пм</t>
  </si>
  <si>
    <t>ЭК -П 100</t>
  </si>
  <si>
    <t>ЭК -П 120</t>
  </si>
  <si>
    <t>У-угол</t>
  </si>
  <si>
    <t>Проволока вязальная (Термо обработанная)</t>
  </si>
  <si>
    <t>кг</t>
  </si>
  <si>
    <t>Возможно изготовление не стандартных размеров, по требованию заказчика</t>
  </si>
  <si>
    <t>Сетка сварная 50х50х3,0 Вр1</t>
  </si>
  <si>
    <t>м2</t>
  </si>
  <si>
    <t>ЭК -У 50 (90') (внутренний угол) (175х175мм)</t>
  </si>
  <si>
    <t>ЭК -У 50 (90') (внешний угол) (175х275мм)</t>
  </si>
  <si>
    <t xml:space="preserve">EVG 3Д Строительные системы </t>
  </si>
  <si>
    <t>3Д Стеновые панели (3ДП)</t>
  </si>
  <si>
    <t>1 шт</t>
  </si>
  <si>
    <t xml:space="preserve">стантарт(1,2х3,0м=3,6 кв.м)мах(1,2x6,0м=7,2кв.м) марка полистирола ППС-ПСБ 25Ф </t>
  </si>
  <si>
    <t xml:space="preserve"> </t>
  </si>
  <si>
    <r>
      <t>Ф 1,2 мм ОК/ТО (1мот.</t>
    </r>
    <r>
      <rPr>
        <sz val="11"/>
        <color indexed="8"/>
        <rFont val="Calibri"/>
        <family val="2"/>
      </rPr>
      <t>≈55кг)</t>
    </r>
  </si>
  <si>
    <t>Ф 1,0; 1,2; 1,4</t>
  </si>
  <si>
    <t>Ф 1,6; 1,8;2,0</t>
  </si>
  <si>
    <t>Ф 2,5; 3,0</t>
  </si>
  <si>
    <r>
      <rPr>
        <b/>
        <sz val="12"/>
        <color indexed="10"/>
        <rFont val="Calibri"/>
        <family val="2"/>
      </rPr>
      <t>NEW !!!</t>
    </r>
    <r>
      <rPr>
        <b/>
        <sz val="12"/>
        <color indexed="8"/>
        <rFont val="Calibri"/>
        <family val="2"/>
      </rPr>
      <t xml:space="preserve"> 65000 </t>
    </r>
    <r>
      <rPr>
        <b/>
        <sz val="12"/>
        <color indexed="10"/>
        <rFont val="Calibri"/>
        <family val="2"/>
      </rPr>
      <t>!!!</t>
    </r>
  </si>
  <si>
    <t>25х12,7х1,0</t>
  </si>
  <si>
    <t>50х150х50х1,8</t>
  </si>
  <si>
    <t>комби. 1,5х15__1,8х18</t>
  </si>
  <si>
    <t>Вес,кв. м.</t>
  </si>
  <si>
    <t>50[х100х2,5</t>
  </si>
  <si>
    <t>50х50х2.2</t>
  </si>
  <si>
    <r>
      <t xml:space="preserve">1,0х50; 1,0х2,0; 1,0x3,0                                  </t>
    </r>
    <r>
      <rPr>
        <sz val="8"/>
        <color indexed="10"/>
        <rFont val="GE Greenway Caps"/>
        <family val="0"/>
      </rPr>
      <t>NEW!!!</t>
    </r>
  </si>
  <si>
    <t>100х100х2,2</t>
  </si>
  <si>
    <t>h0,20; 0,25; 0,30; 0,35; 0,5; 1,0; 1,5; 1,8; 2,0.L-50</t>
  </si>
  <si>
    <t>НА ВСЕ ВИДЫ СЕТОК</t>
  </si>
  <si>
    <t xml:space="preserve">от 100т.р </t>
  </si>
  <si>
    <t>от50т.р-100т.р</t>
  </si>
  <si>
    <t>от 20т.р-50т.р</t>
  </si>
  <si>
    <t>СИСТЕМА СКИДОК :</t>
  </si>
  <si>
    <t>СИСТЕМА СКИДОК</t>
  </si>
  <si>
    <r>
      <t xml:space="preserve">20х20х1.2 </t>
    </r>
    <r>
      <rPr>
        <b/>
        <sz val="8"/>
        <color indexed="8"/>
        <rFont val="GE Greenway Caps"/>
        <family val="0"/>
      </rPr>
      <t>св</t>
    </r>
  </si>
  <si>
    <r>
      <t xml:space="preserve">25х25х1.4 </t>
    </r>
    <r>
      <rPr>
        <b/>
        <sz val="8"/>
        <color indexed="8"/>
        <rFont val="GE Greenway Caps"/>
        <family val="0"/>
      </rPr>
      <t>св</t>
    </r>
  </si>
  <si>
    <r>
      <t xml:space="preserve">50х50х1,6 </t>
    </r>
    <r>
      <rPr>
        <b/>
        <sz val="8"/>
        <color indexed="8"/>
        <rFont val="GE Greenway Caps"/>
        <family val="0"/>
      </rPr>
      <t>св</t>
    </r>
  </si>
  <si>
    <r>
      <t>50х50х1,4</t>
    </r>
    <r>
      <rPr>
        <b/>
        <sz val="8"/>
        <color indexed="8"/>
        <rFont val="GE Greenway Caps"/>
        <family val="0"/>
      </rPr>
      <t xml:space="preserve"> св</t>
    </r>
  </si>
  <si>
    <r>
      <t xml:space="preserve">25х25х1,4 </t>
    </r>
    <r>
      <rPr>
        <b/>
        <sz val="8"/>
        <color indexed="8"/>
        <rFont val="GE Greenway Caps"/>
        <family val="0"/>
      </rPr>
      <t>св</t>
    </r>
  </si>
  <si>
    <r>
      <t xml:space="preserve">50х50х1,6 </t>
    </r>
    <r>
      <rPr>
        <b/>
        <sz val="8"/>
        <color indexed="8"/>
        <rFont val="GE Greenway Caps"/>
        <family val="0"/>
      </rPr>
      <t>оц</t>
    </r>
  </si>
  <si>
    <r>
      <t>50х50х1,4</t>
    </r>
    <r>
      <rPr>
        <b/>
        <sz val="8"/>
        <color indexed="8"/>
        <rFont val="GE Greenway Caps"/>
        <family val="0"/>
      </rPr>
      <t xml:space="preserve"> оц</t>
    </r>
  </si>
  <si>
    <r>
      <t xml:space="preserve">25х25х1.4 </t>
    </r>
    <r>
      <rPr>
        <b/>
        <sz val="8"/>
        <color indexed="8"/>
        <rFont val="GE Greenway Caps"/>
        <family val="0"/>
      </rPr>
      <t>оц</t>
    </r>
  </si>
  <si>
    <r>
      <t xml:space="preserve">Сетка сварная (неоцинкованная рул)  ТУ1276-001-2003                                   </t>
    </r>
    <r>
      <rPr>
        <b/>
        <sz val="8"/>
        <color indexed="8"/>
        <rFont val="GE Greenway Caps"/>
        <family val="0"/>
      </rPr>
      <t>Розн. 28.04.18</t>
    </r>
  </si>
  <si>
    <r>
      <t xml:space="preserve">Сетка сварная (неоцинкованная рул)  ТУ1276-001-2003                                           </t>
    </r>
    <r>
      <rPr>
        <b/>
        <sz val="8"/>
        <color indexed="8"/>
        <rFont val="GE Greenway Caps"/>
        <family val="0"/>
      </rPr>
      <t xml:space="preserve"> </t>
    </r>
    <r>
      <rPr>
        <b/>
        <sz val="8"/>
        <color indexed="8"/>
        <rFont val="GE Greenway Caps"/>
        <family val="0"/>
      </rPr>
      <t>Розн. 28.04.18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</si>
</sst>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GE Greenway Caps"/>
      <family val="0"/>
    </font>
    <font>
      <b/>
      <sz val="10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name val="GE Greenway Caps"/>
      <family val="0"/>
    </font>
    <font>
      <b/>
      <sz val="8"/>
      <name val="GE Greenway Caps"/>
      <family val="0"/>
    </font>
    <font>
      <sz val="8"/>
      <color indexed="10"/>
      <name val="GE Greenway Cap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GE Greenway Caps"/>
      <family val="0"/>
    </font>
    <font>
      <sz val="9"/>
      <color indexed="8"/>
      <name val="GE Greenway Caps"/>
      <family val="0"/>
    </font>
    <font>
      <sz val="8"/>
      <color indexed="50"/>
      <name val="GE Greenway Caps"/>
      <family val="0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GE Greenway Caps"/>
      <family val="0"/>
    </font>
    <font>
      <sz val="11"/>
      <color indexed="8"/>
      <name val="GE Greenway Caps"/>
      <family val="0"/>
    </font>
    <font>
      <sz val="8"/>
      <color indexed="22"/>
      <name val="GE Greenway Caps"/>
      <family val="0"/>
    </font>
    <font>
      <b/>
      <sz val="14"/>
      <color indexed="8"/>
      <name val="Calibri"/>
      <family val="2"/>
    </font>
    <font>
      <b/>
      <sz val="8"/>
      <color indexed="9"/>
      <name val="GE Greenway Caps"/>
      <family val="0"/>
    </font>
    <font>
      <b/>
      <sz val="9"/>
      <color indexed="8"/>
      <name val="GE Greenway Caps"/>
      <family val="0"/>
    </font>
    <font>
      <b/>
      <sz val="10"/>
      <color indexed="8"/>
      <name val="GE Greenway Caps"/>
      <family val="0"/>
    </font>
    <font>
      <b/>
      <sz val="12"/>
      <color indexed="8"/>
      <name val="GE Greenway Caps"/>
      <family val="0"/>
    </font>
    <font>
      <b/>
      <sz val="11"/>
      <color indexed="9"/>
      <name val="GE Greenway Caps"/>
      <family val="0"/>
    </font>
    <font>
      <b/>
      <sz val="14"/>
      <color indexed="8"/>
      <name val="GE Greenway Caps"/>
      <family val="0"/>
    </font>
    <font>
      <sz val="12"/>
      <color indexed="8"/>
      <name val="Calibri"/>
      <family val="2"/>
    </font>
    <font>
      <b/>
      <u val="single"/>
      <sz val="8"/>
      <color indexed="9"/>
      <name val="GE Greenway Caps"/>
      <family val="0"/>
    </font>
    <font>
      <sz val="14"/>
      <color indexed="8"/>
      <name val="GE Greenway Caps"/>
      <family val="0"/>
    </font>
    <font>
      <b/>
      <i/>
      <u val="single"/>
      <sz val="12"/>
      <color indexed="8"/>
      <name val="GE Greenway Cap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GE Greenway Caps"/>
      <family val="0"/>
    </font>
    <font>
      <sz val="8"/>
      <color theme="1"/>
      <name val="GE Greenway Caps"/>
      <family val="0"/>
    </font>
    <font>
      <sz val="9"/>
      <color rgb="FF000000"/>
      <name val="GE Greenway Caps"/>
      <family val="0"/>
    </font>
    <font>
      <b/>
      <sz val="8"/>
      <color theme="1"/>
      <name val="GE Greenway Caps"/>
      <family val="0"/>
    </font>
    <font>
      <sz val="8"/>
      <color rgb="FF92D050"/>
      <name val="GE Greenway Caps"/>
      <family val="0"/>
    </font>
    <font>
      <b/>
      <sz val="8"/>
      <color theme="1" tint="0.04998999834060669"/>
      <name val="GE Greenway Caps"/>
      <family val="0"/>
    </font>
    <font>
      <sz val="8"/>
      <color theme="1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GE Greenway Caps"/>
      <family val="0"/>
    </font>
    <font>
      <sz val="11"/>
      <color theme="1"/>
      <name val="GE Greenway Caps"/>
      <family val="0"/>
    </font>
    <font>
      <sz val="8"/>
      <color theme="0" tint="-0.1499900072813034"/>
      <name val="GE Greenway Caps"/>
      <family val="0"/>
    </font>
    <font>
      <sz val="11"/>
      <color rgb="FF000000"/>
      <name val="GE Greenway Caps"/>
      <family val="0"/>
    </font>
    <font>
      <b/>
      <sz val="14"/>
      <color theme="1"/>
      <name val="Calibri"/>
      <family val="2"/>
    </font>
    <font>
      <b/>
      <sz val="11"/>
      <color rgb="FF000000"/>
      <name val="GE Greenway Caps"/>
      <family val="0"/>
    </font>
    <font>
      <sz val="9"/>
      <color theme="1"/>
      <name val="GE Greenway Caps"/>
      <family val="0"/>
    </font>
    <font>
      <sz val="9"/>
      <color theme="1"/>
      <name val="Calibri"/>
      <family val="2"/>
    </font>
    <font>
      <b/>
      <sz val="8"/>
      <color rgb="FF000000"/>
      <name val="GE Greenway Caps"/>
      <family val="0"/>
    </font>
    <font>
      <sz val="8"/>
      <color rgb="FF000000"/>
      <name val="Calibri"/>
      <family val="2"/>
    </font>
    <font>
      <b/>
      <u val="single"/>
      <sz val="8"/>
      <color theme="0"/>
      <name val="GE Greenway Caps"/>
      <family val="0"/>
    </font>
    <font>
      <b/>
      <sz val="12"/>
      <color theme="1"/>
      <name val="GE Greenway Caps"/>
      <family val="0"/>
    </font>
    <font>
      <b/>
      <sz val="14"/>
      <color theme="1"/>
      <name val="GE Greenway Caps"/>
      <family val="0"/>
    </font>
    <font>
      <b/>
      <sz val="11"/>
      <color theme="0"/>
      <name val="GE Greenway Caps"/>
      <family val="0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GE Greenway Caps"/>
      <family val="0"/>
    </font>
    <font>
      <b/>
      <sz val="10"/>
      <color theme="1"/>
      <name val="GE Greenway Caps"/>
      <family val="0"/>
    </font>
    <font>
      <b/>
      <sz val="8"/>
      <color theme="0"/>
      <name val="GE Greenway Caps"/>
      <family val="0"/>
    </font>
    <font>
      <sz val="14"/>
      <color theme="1"/>
      <name val="GE Greenway Caps"/>
      <family val="0"/>
    </font>
    <font>
      <b/>
      <i/>
      <u val="single"/>
      <sz val="12"/>
      <color theme="1" tint="0.04998999834060669"/>
      <name val="GE Greenway Caps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C5D0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4108"/>
        <bgColor indexed="64"/>
      </patternFill>
    </fill>
    <fill>
      <patternFill patternType="solid">
        <fgColor theme="1" tint="0.2499800026416778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>
        <color indexed="63"/>
      </top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63">
    <xf numFmtId="0" fontId="0" fillId="0" borderId="0" xfId="0" applyFont="1" applyAlignment="1">
      <alignment/>
    </xf>
    <xf numFmtId="0" fontId="61" fillId="33" borderId="10" xfId="0" applyFont="1" applyFill="1" applyBorder="1" applyAlignment="1">
      <alignment vertical="center" wrapText="1"/>
    </xf>
    <xf numFmtId="0" fontId="61" fillId="33" borderId="11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61" fillId="33" borderId="11" xfId="0" applyFont="1" applyFill="1" applyBorder="1" applyAlignment="1">
      <alignment horizontal="left" vertical="center" wrapText="1"/>
    </xf>
    <xf numFmtId="0" fontId="62" fillId="0" borderId="12" xfId="0" applyFont="1" applyBorder="1" applyAlignment="1">
      <alignment/>
    </xf>
    <xf numFmtId="0" fontId="62" fillId="0" borderId="13" xfId="0" applyFont="1" applyBorder="1" applyAlignment="1">
      <alignment/>
    </xf>
    <xf numFmtId="0" fontId="61" fillId="34" borderId="1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1" fillId="34" borderId="14" xfId="0" applyFont="1" applyFill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/>
    </xf>
    <xf numFmtId="0" fontId="62" fillId="0" borderId="16" xfId="0" applyFont="1" applyBorder="1" applyAlignment="1">
      <alignment horizontal="left" vertical="center"/>
    </xf>
    <xf numFmtId="0" fontId="62" fillId="0" borderId="17" xfId="0" applyFont="1" applyBorder="1" applyAlignment="1">
      <alignment horizontal="left" vertical="center"/>
    </xf>
    <xf numFmtId="0" fontId="62" fillId="35" borderId="10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vertical="center" wrapText="1"/>
    </xf>
    <xf numFmtId="0" fontId="61" fillId="34" borderId="17" xfId="0" applyFont="1" applyFill="1" applyBorder="1" applyAlignment="1">
      <alignment vertical="center" wrapText="1"/>
    </xf>
    <xf numFmtId="0" fontId="62" fillId="36" borderId="14" xfId="0" applyFont="1" applyFill="1" applyBorder="1" applyAlignment="1">
      <alignment horizontal="left" vertical="center"/>
    </xf>
    <xf numFmtId="0" fontId="62" fillId="36" borderId="18" xfId="0" applyFont="1" applyFill="1" applyBorder="1" applyAlignment="1">
      <alignment horizontal="left" vertical="center"/>
    </xf>
    <xf numFmtId="0" fontId="61" fillId="34" borderId="19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61" fillId="34" borderId="20" xfId="0" applyFont="1" applyFill="1" applyBorder="1" applyAlignment="1">
      <alignment vertical="center" wrapText="1"/>
    </xf>
    <xf numFmtId="0" fontId="63" fillId="37" borderId="10" xfId="0" applyFont="1" applyFill="1" applyBorder="1" applyAlignment="1">
      <alignment vertical="center" wrapText="1"/>
    </xf>
    <xf numFmtId="0" fontId="64" fillId="0" borderId="0" xfId="0" applyFont="1" applyBorder="1" applyAlignment="1">
      <alignment horizontal="left" vertical="center"/>
    </xf>
    <xf numFmtId="0" fontId="61" fillId="33" borderId="21" xfId="0" applyFont="1" applyFill="1" applyBorder="1" applyAlignment="1">
      <alignment horizontal="left" vertical="center" wrapText="1"/>
    </xf>
    <xf numFmtId="0" fontId="61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61" fillId="33" borderId="17" xfId="0" applyFont="1" applyFill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/>
    </xf>
    <xf numFmtId="0" fontId="61" fillId="35" borderId="0" xfId="0" applyFont="1" applyFill="1" applyBorder="1" applyAlignment="1">
      <alignment horizontal="center" vertical="center" wrapText="1"/>
    </xf>
    <xf numFmtId="0" fontId="61" fillId="35" borderId="23" xfId="0" applyFont="1" applyFill="1" applyBorder="1" applyAlignment="1">
      <alignment horizontal="center" vertical="center" wrapText="1"/>
    </xf>
    <xf numFmtId="0" fontId="61" fillId="33" borderId="28" xfId="0" applyFont="1" applyFill="1" applyBorder="1" applyAlignment="1">
      <alignment horizontal="left" vertical="center" wrapText="1"/>
    </xf>
    <xf numFmtId="0" fontId="61" fillId="35" borderId="0" xfId="0" applyFont="1" applyFill="1" applyBorder="1" applyAlignment="1">
      <alignment vertical="center" wrapText="1"/>
    </xf>
    <xf numFmtId="0" fontId="62" fillId="0" borderId="23" xfId="0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62" fillId="0" borderId="29" xfId="0" applyFont="1" applyBorder="1" applyAlignment="1">
      <alignment horizontal="left" vertical="center"/>
    </xf>
    <xf numFmtId="0" fontId="62" fillId="0" borderId="30" xfId="0" applyFont="1" applyBorder="1" applyAlignment="1">
      <alignment horizontal="left" vertical="center"/>
    </xf>
    <xf numFmtId="0" fontId="62" fillId="0" borderId="31" xfId="0" applyFont="1" applyBorder="1" applyAlignment="1">
      <alignment horizontal="left" vertical="center"/>
    </xf>
    <xf numFmtId="0" fontId="62" fillId="0" borderId="12" xfId="0" applyFont="1" applyBorder="1" applyAlignment="1">
      <alignment horizontal="left" vertical="center"/>
    </xf>
    <xf numFmtId="0" fontId="62" fillId="0" borderId="32" xfId="0" applyFont="1" applyBorder="1" applyAlignment="1">
      <alignment horizontal="left" vertical="center"/>
    </xf>
    <xf numFmtId="0" fontId="62" fillId="0" borderId="33" xfId="0" applyFont="1" applyBorder="1" applyAlignment="1">
      <alignment horizontal="left" vertical="center"/>
    </xf>
    <xf numFmtId="0" fontId="62" fillId="0" borderId="25" xfId="0" applyFont="1" applyBorder="1" applyAlignment="1">
      <alignment horizontal="left" vertical="center"/>
    </xf>
    <xf numFmtId="0" fontId="62" fillId="0" borderId="34" xfId="0" applyFont="1" applyBorder="1" applyAlignment="1">
      <alignment horizontal="left" vertical="center"/>
    </xf>
    <xf numFmtId="0" fontId="62" fillId="0" borderId="35" xfId="0" applyFont="1" applyBorder="1" applyAlignment="1">
      <alignment horizontal="left" vertical="center"/>
    </xf>
    <xf numFmtId="0" fontId="62" fillId="0" borderId="36" xfId="0" applyFont="1" applyBorder="1" applyAlignment="1">
      <alignment horizontal="left" vertical="center"/>
    </xf>
    <xf numFmtId="0" fontId="62" fillId="34" borderId="37" xfId="0" applyFont="1" applyFill="1" applyBorder="1" applyAlignment="1">
      <alignment horizontal="left" vertical="center"/>
    </xf>
    <xf numFmtId="0" fontId="62" fillId="34" borderId="26" xfId="0" applyFont="1" applyFill="1" applyBorder="1" applyAlignment="1">
      <alignment vertical="center"/>
    </xf>
    <xf numFmtId="0" fontId="62" fillId="34" borderId="27" xfId="0" applyFont="1" applyFill="1" applyBorder="1" applyAlignment="1">
      <alignment vertical="center"/>
    </xf>
    <xf numFmtId="0" fontId="62" fillId="36" borderId="38" xfId="0" applyFont="1" applyFill="1" applyBorder="1" applyAlignment="1">
      <alignment horizontal="left" vertical="center"/>
    </xf>
    <xf numFmtId="0" fontId="62" fillId="36" borderId="39" xfId="0" applyFont="1" applyFill="1" applyBorder="1" applyAlignment="1">
      <alignment horizontal="center"/>
    </xf>
    <xf numFmtId="0" fontId="62" fillId="36" borderId="40" xfId="0" applyFont="1" applyFill="1" applyBorder="1" applyAlignment="1">
      <alignment horizontal="center"/>
    </xf>
    <xf numFmtId="0" fontId="62" fillId="36" borderId="18" xfId="0" applyFont="1" applyFill="1" applyBorder="1" applyAlignment="1">
      <alignment horizontal="center"/>
    </xf>
    <xf numFmtId="0" fontId="62" fillId="36" borderId="38" xfId="0" applyFont="1" applyFill="1" applyBorder="1" applyAlignment="1">
      <alignment horizontal="center"/>
    </xf>
    <xf numFmtId="0" fontId="62" fillId="36" borderId="39" xfId="0" applyFont="1" applyFill="1" applyBorder="1" applyAlignment="1">
      <alignment horizontal="left" vertical="center"/>
    </xf>
    <xf numFmtId="0" fontId="64" fillId="36" borderId="41" xfId="0" applyFont="1" applyFill="1" applyBorder="1" applyAlignment="1">
      <alignment horizontal="left" vertical="center"/>
    </xf>
    <xf numFmtId="0" fontId="64" fillId="36" borderId="42" xfId="0" applyFont="1" applyFill="1" applyBorder="1" applyAlignment="1">
      <alignment horizontal="left" vertical="center"/>
    </xf>
    <xf numFmtId="0" fontId="64" fillId="36" borderId="43" xfId="0" applyFont="1" applyFill="1" applyBorder="1" applyAlignment="1">
      <alignment horizontal="left" vertical="center"/>
    </xf>
    <xf numFmtId="0" fontId="61" fillId="36" borderId="21" xfId="0" applyFont="1" applyFill="1" applyBorder="1" applyAlignment="1">
      <alignment horizontal="left" vertical="center" wrapText="1"/>
    </xf>
    <xf numFmtId="0" fontId="62" fillId="36" borderId="17" xfId="0" applyFont="1" applyFill="1" applyBorder="1" applyAlignment="1">
      <alignment horizontal="left" vertical="center"/>
    </xf>
    <xf numFmtId="0" fontId="62" fillId="36" borderId="10" xfId="0" applyFont="1" applyFill="1" applyBorder="1" applyAlignment="1">
      <alignment horizontal="left" vertical="center"/>
    </xf>
    <xf numFmtId="0" fontId="62" fillId="36" borderId="13" xfId="0" applyFont="1" applyFill="1" applyBorder="1" applyAlignment="1">
      <alignment horizontal="left" vertical="center"/>
    </xf>
    <xf numFmtId="0" fontId="61" fillId="36" borderId="22" xfId="0" applyFont="1" applyFill="1" applyBorder="1" applyAlignment="1">
      <alignment horizontal="left" vertical="center" wrapText="1"/>
    </xf>
    <xf numFmtId="0" fontId="0" fillId="36" borderId="0" xfId="0" applyFill="1" applyAlignment="1">
      <alignment horizontal="left" vertical="center"/>
    </xf>
    <xf numFmtId="0" fontId="62" fillId="36" borderId="44" xfId="0" applyFont="1" applyFill="1" applyBorder="1" applyAlignment="1">
      <alignment/>
    </xf>
    <xf numFmtId="0" fontId="62" fillId="36" borderId="32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2" fillId="35" borderId="13" xfId="0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62" fillId="34" borderId="14" xfId="0" applyFont="1" applyFill="1" applyBorder="1" applyAlignment="1">
      <alignment horizontal="left" vertical="center"/>
    </xf>
    <xf numFmtId="0" fontId="62" fillId="34" borderId="18" xfId="0" applyFont="1" applyFill="1" applyBorder="1" applyAlignment="1">
      <alignment horizontal="left" vertical="center"/>
    </xf>
    <xf numFmtId="0" fontId="61" fillId="33" borderId="13" xfId="0" applyFont="1" applyFill="1" applyBorder="1" applyAlignment="1">
      <alignment vertical="center" wrapText="1"/>
    </xf>
    <xf numFmtId="0" fontId="61" fillId="33" borderId="45" xfId="0" applyFont="1" applyFill="1" applyBorder="1" applyAlignment="1">
      <alignment horizontal="right" vertical="center" wrapText="1"/>
    </xf>
    <xf numFmtId="0" fontId="61" fillId="33" borderId="30" xfId="0" applyFont="1" applyFill="1" applyBorder="1" applyAlignment="1">
      <alignment vertical="center" wrapText="1"/>
    </xf>
    <xf numFmtId="0" fontId="65" fillId="0" borderId="10" xfId="0" applyFont="1" applyBorder="1" applyAlignment="1">
      <alignment horizontal="left" vertical="center"/>
    </xf>
    <xf numFmtId="0" fontId="66" fillId="34" borderId="39" xfId="0" applyFont="1" applyFill="1" applyBorder="1" applyAlignment="1">
      <alignment horizontal="left" vertical="center"/>
    </xf>
    <xf numFmtId="0" fontId="62" fillId="34" borderId="46" xfId="0" applyFont="1" applyFill="1" applyBorder="1" applyAlignment="1">
      <alignment horizontal="left" vertical="center"/>
    </xf>
    <xf numFmtId="0" fontId="62" fillId="34" borderId="47" xfId="0" applyFont="1" applyFill="1" applyBorder="1" applyAlignment="1">
      <alignment horizontal="left" vertical="center"/>
    </xf>
    <xf numFmtId="0" fontId="62" fillId="34" borderId="48" xfId="0" applyFont="1" applyFill="1" applyBorder="1" applyAlignment="1">
      <alignment horizontal="left" vertical="center"/>
    </xf>
    <xf numFmtId="0" fontId="61" fillId="33" borderId="34" xfId="0" applyFont="1" applyFill="1" applyBorder="1" applyAlignment="1">
      <alignment horizontal="left" vertical="center" wrapText="1"/>
    </xf>
    <xf numFmtId="0" fontId="61" fillId="33" borderId="35" xfId="0" applyFont="1" applyFill="1" applyBorder="1" applyAlignment="1">
      <alignment horizontal="left" vertical="center" wrapText="1"/>
    </xf>
    <xf numFmtId="0" fontId="61" fillId="33" borderId="36" xfId="0" applyFont="1" applyFill="1" applyBorder="1" applyAlignment="1">
      <alignment vertical="center" wrapText="1"/>
    </xf>
    <xf numFmtId="0" fontId="61" fillId="33" borderId="19" xfId="0" applyFont="1" applyFill="1" applyBorder="1" applyAlignment="1">
      <alignment horizontal="left" vertical="center" wrapText="1"/>
    </xf>
    <xf numFmtId="0" fontId="61" fillId="33" borderId="45" xfId="0" applyFont="1" applyFill="1" applyBorder="1" applyAlignment="1">
      <alignment vertical="center" wrapText="1"/>
    </xf>
    <xf numFmtId="0" fontId="61" fillId="33" borderId="20" xfId="0" applyFont="1" applyFill="1" applyBorder="1" applyAlignment="1">
      <alignment horizontal="left" vertical="center" wrapText="1"/>
    </xf>
    <xf numFmtId="0" fontId="61" fillId="33" borderId="29" xfId="0" applyFont="1" applyFill="1" applyBorder="1" applyAlignment="1">
      <alignment horizontal="left" vertical="center" wrapText="1"/>
    </xf>
    <xf numFmtId="0" fontId="62" fillId="36" borderId="34" xfId="0" applyFont="1" applyFill="1" applyBorder="1" applyAlignment="1">
      <alignment horizontal="left" vertical="center"/>
    </xf>
    <xf numFmtId="0" fontId="62" fillId="36" borderId="35" xfId="0" applyFont="1" applyFill="1" applyBorder="1" applyAlignment="1">
      <alignment horizontal="left" vertical="center"/>
    </xf>
    <xf numFmtId="0" fontId="62" fillId="36" borderId="36" xfId="0" applyFont="1" applyFill="1" applyBorder="1" applyAlignment="1">
      <alignment horizontal="left" vertical="center"/>
    </xf>
    <xf numFmtId="0" fontId="62" fillId="36" borderId="20" xfId="0" applyFont="1" applyFill="1" applyBorder="1" applyAlignment="1">
      <alignment horizontal="left" vertical="center"/>
    </xf>
    <xf numFmtId="0" fontId="62" fillId="36" borderId="29" xfId="0" applyFont="1" applyFill="1" applyBorder="1" applyAlignment="1">
      <alignment horizontal="left" vertical="center"/>
    </xf>
    <xf numFmtId="0" fontId="62" fillId="36" borderId="30" xfId="0" applyFont="1" applyFill="1" applyBorder="1" applyAlignment="1">
      <alignment horizontal="left" vertical="center"/>
    </xf>
    <xf numFmtId="0" fontId="62" fillId="36" borderId="49" xfId="0" applyFont="1" applyFill="1" applyBorder="1" applyAlignment="1">
      <alignment horizontal="left" vertical="center"/>
    </xf>
    <xf numFmtId="0" fontId="62" fillId="36" borderId="42" xfId="0" applyNumberFormat="1" applyFont="1" applyFill="1" applyBorder="1" applyAlignment="1">
      <alignment horizontal="left" vertical="center"/>
    </xf>
    <xf numFmtId="0" fontId="62" fillId="36" borderId="42" xfId="0" applyFont="1" applyFill="1" applyBorder="1" applyAlignment="1">
      <alignment horizontal="left" vertical="center"/>
    </xf>
    <xf numFmtId="0" fontId="62" fillId="36" borderId="43" xfId="0" applyFont="1" applyFill="1" applyBorder="1" applyAlignment="1">
      <alignment horizontal="left" vertical="center"/>
    </xf>
    <xf numFmtId="0" fontId="62" fillId="34" borderId="50" xfId="0" applyFont="1" applyFill="1" applyBorder="1" applyAlignment="1">
      <alignment vertical="center"/>
    </xf>
    <xf numFmtId="0" fontId="62" fillId="34" borderId="51" xfId="0" applyFont="1" applyFill="1" applyBorder="1" applyAlignment="1">
      <alignment vertical="center"/>
    </xf>
    <xf numFmtId="0" fontId="62" fillId="34" borderId="51" xfId="0" applyFont="1" applyFill="1" applyBorder="1" applyAlignment="1">
      <alignment horizontal="left" vertical="center"/>
    </xf>
    <xf numFmtId="0" fontId="62" fillId="34" borderId="23" xfId="0" applyFont="1" applyFill="1" applyBorder="1" applyAlignment="1">
      <alignment vertical="center"/>
    </xf>
    <xf numFmtId="0" fontId="62" fillId="0" borderId="12" xfId="0" applyFont="1" applyBorder="1" applyAlignment="1">
      <alignment horizontal="left"/>
    </xf>
    <xf numFmtId="0" fontId="62" fillId="0" borderId="13" xfId="0" applyFont="1" applyBorder="1" applyAlignment="1">
      <alignment horizontal="left"/>
    </xf>
    <xf numFmtId="0" fontId="62" fillId="0" borderId="45" xfId="0" applyFont="1" applyBorder="1" applyAlignment="1">
      <alignment horizontal="left"/>
    </xf>
    <xf numFmtId="0" fontId="62" fillId="0" borderId="27" xfId="0" applyFont="1" applyBorder="1" applyAlignment="1">
      <alignment horizontal="left" vertical="center"/>
    </xf>
    <xf numFmtId="0" fontId="67" fillId="34" borderId="14" xfId="0" applyFont="1" applyFill="1" applyBorder="1" applyAlignment="1">
      <alignment horizontal="left" vertical="center"/>
    </xf>
    <xf numFmtId="0" fontId="67" fillId="34" borderId="18" xfId="0" applyFont="1" applyFill="1" applyBorder="1" applyAlignment="1">
      <alignment horizontal="left" vertical="center"/>
    </xf>
    <xf numFmtId="0" fontId="67" fillId="34" borderId="38" xfId="0" applyFont="1" applyFill="1" applyBorder="1" applyAlignment="1">
      <alignment horizontal="left" vertical="center"/>
    </xf>
    <xf numFmtId="0" fontId="61" fillId="0" borderId="21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62" fillId="35" borderId="10" xfId="0" applyFont="1" applyFill="1" applyBorder="1" applyAlignment="1">
      <alignment/>
    </xf>
    <xf numFmtId="0" fontId="68" fillId="33" borderId="32" xfId="0" applyFont="1" applyFill="1" applyBorder="1" applyAlignment="1">
      <alignment vertical="center" wrapText="1"/>
    </xf>
    <xf numFmtId="0" fontId="62" fillId="35" borderId="35" xfId="0" applyFont="1" applyFill="1" applyBorder="1" applyAlignment="1">
      <alignment horizontal="left" vertical="center"/>
    </xf>
    <xf numFmtId="0" fontId="62" fillId="0" borderId="36" xfId="0" applyFont="1" applyBorder="1" applyAlignment="1">
      <alignment/>
    </xf>
    <xf numFmtId="0" fontId="69" fillId="38" borderId="14" xfId="0" applyFont="1" applyFill="1" applyBorder="1" applyAlignment="1">
      <alignment horizontal="left" vertical="center"/>
    </xf>
    <xf numFmtId="0" fontId="69" fillId="38" borderId="18" xfId="0" applyFont="1" applyFill="1" applyBorder="1" applyAlignment="1">
      <alignment horizontal="left" vertical="center"/>
    </xf>
    <xf numFmtId="0" fontId="61" fillId="38" borderId="52" xfId="0" applyFont="1" applyFill="1" applyBorder="1" applyAlignment="1">
      <alignment horizontal="left" vertical="center" wrapText="1"/>
    </xf>
    <xf numFmtId="0" fontId="61" fillId="34" borderId="42" xfId="0" applyFont="1" applyFill="1" applyBorder="1" applyAlignment="1">
      <alignment horizontal="left" vertical="center" wrapText="1"/>
    </xf>
    <xf numFmtId="2" fontId="63" fillId="34" borderId="35" xfId="0" applyNumberFormat="1" applyFont="1" applyFill="1" applyBorder="1" applyAlignment="1">
      <alignment vertical="center" wrapText="1"/>
    </xf>
    <xf numFmtId="0" fontId="61" fillId="34" borderId="43" xfId="0" applyFont="1" applyFill="1" applyBorder="1" applyAlignment="1">
      <alignment vertical="center" wrapText="1"/>
    </xf>
    <xf numFmtId="0" fontId="61" fillId="38" borderId="29" xfId="0" applyFont="1" applyFill="1" applyBorder="1" applyAlignment="1">
      <alignment horizontal="left" vertical="center" wrapText="1"/>
    </xf>
    <xf numFmtId="0" fontId="61" fillId="38" borderId="30" xfId="0" applyFont="1" applyFill="1" applyBorder="1" applyAlignment="1">
      <alignment vertical="center" wrapText="1"/>
    </xf>
    <xf numFmtId="0" fontId="62" fillId="34" borderId="38" xfId="0" applyFont="1" applyFill="1" applyBorder="1" applyAlignment="1">
      <alignment/>
    </xf>
    <xf numFmtId="0" fontId="62" fillId="35" borderId="17" xfId="0" applyFont="1" applyFill="1" applyBorder="1" applyAlignment="1">
      <alignment horizontal="left" vertical="center"/>
    </xf>
    <xf numFmtId="0" fontId="70" fillId="34" borderId="49" xfId="0" applyFont="1" applyFill="1" applyBorder="1" applyAlignment="1">
      <alignment horizontal="left" vertical="center"/>
    </xf>
    <xf numFmtId="0" fontId="70" fillId="34" borderId="42" xfId="0" applyFont="1" applyFill="1" applyBorder="1" applyAlignment="1">
      <alignment horizontal="left" vertical="center"/>
    </xf>
    <xf numFmtId="0" fontId="70" fillId="34" borderId="43" xfId="0" applyFont="1" applyFill="1" applyBorder="1" applyAlignment="1">
      <alignment horizontal="left" vertical="center"/>
    </xf>
    <xf numFmtId="0" fontId="71" fillId="0" borderId="17" xfId="0" applyFont="1" applyBorder="1" applyAlignment="1">
      <alignment/>
    </xf>
    <xf numFmtId="0" fontId="70" fillId="0" borderId="10" xfId="0" applyFont="1" applyBorder="1" applyAlignment="1">
      <alignment/>
    </xf>
    <xf numFmtId="0" fontId="71" fillId="0" borderId="10" xfId="0" applyFont="1" applyBorder="1" applyAlignment="1">
      <alignment/>
    </xf>
    <xf numFmtId="0" fontId="72" fillId="39" borderId="47" xfId="0" applyFont="1" applyFill="1" applyBorder="1" applyAlignment="1">
      <alignment horizontal="left" vertical="center" wrapText="1"/>
    </xf>
    <xf numFmtId="2" fontId="72" fillId="39" borderId="48" xfId="0" applyNumberFormat="1" applyFont="1" applyFill="1" applyBorder="1" applyAlignment="1">
      <alignment vertical="center" wrapText="1"/>
    </xf>
    <xf numFmtId="0" fontId="71" fillId="0" borderId="15" xfId="0" applyFont="1" applyBorder="1" applyAlignment="1">
      <alignment/>
    </xf>
    <xf numFmtId="0" fontId="73" fillId="0" borderId="12" xfId="0" applyFont="1" applyBorder="1" applyAlignment="1">
      <alignment vertical="center" wrapText="1"/>
    </xf>
    <xf numFmtId="0" fontId="0" fillId="35" borderId="23" xfId="0" applyFill="1" applyBorder="1" applyAlignment="1">
      <alignment/>
    </xf>
    <xf numFmtId="0" fontId="71" fillId="0" borderId="13" xfId="0" applyFont="1" applyBorder="1" applyAlignment="1">
      <alignment/>
    </xf>
    <xf numFmtId="0" fontId="71" fillId="0" borderId="45" xfId="0" applyFont="1" applyBorder="1" applyAlignment="1">
      <alignment/>
    </xf>
    <xf numFmtId="0" fontId="62" fillId="35" borderId="23" xfId="0" applyFont="1" applyFill="1" applyBorder="1" applyAlignment="1">
      <alignment/>
    </xf>
    <xf numFmtId="0" fontId="71" fillId="35" borderId="23" xfId="0" applyFont="1" applyFill="1" applyBorder="1" applyAlignment="1">
      <alignment/>
    </xf>
    <xf numFmtId="0" fontId="70" fillId="34" borderId="53" xfId="0" applyFont="1" applyFill="1" applyBorder="1" applyAlignment="1">
      <alignment horizontal="center"/>
    </xf>
    <xf numFmtId="0" fontId="70" fillId="34" borderId="24" xfId="0" applyFont="1" applyFill="1" applyBorder="1" applyAlignment="1">
      <alignment horizontal="center"/>
    </xf>
    <xf numFmtId="0" fontId="70" fillId="34" borderId="25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71" fillId="0" borderId="54" xfId="0" applyFont="1" applyBorder="1" applyAlignment="1">
      <alignment horizontal="left" vertical="center"/>
    </xf>
    <xf numFmtId="0" fontId="70" fillId="0" borderId="51" xfId="0" applyFont="1" applyFill="1" applyBorder="1" applyAlignment="1">
      <alignment/>
    </xf>
    <xf numFmtId="0" fontId="71" fillId="0" borderId="55" xfId="0" applyFont="1" applyBorder="1" applyAlignment="1">
      <alignment/>
    </xf>
    <xf numFmtId="0" fontId="6" fillId="39" borderId="4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0" fillId="39" borderId="56" xfId="0" applyFont="1" applyFill="1" applyBorder="1" applyAlignment="1">
      <alignment horizontal="center"/>
    </xf>
    <xf numFmtId="0" fontId="62" fillId="39" borderId="42" xfId="0" applyFont="1" applyFill="1" applyBorder="1" applyAlignment="1">
      <alignment/>
    </xf>
    <xf numFmtId="0" fontId="62" fillId="39" borderId="43" xfId="0" applyFont="1" applyFill="1" applyBorder="1" applyAlignment="1">
      <alignment/>
    </xf>
    <xf numFmtId="0" fontId="71" fillId="0" borderId="34" xfId="0" applyFont="1" applyBorder="1" applyAlignment="1">
      <alignment/>
    </xf>
    <xf numFmtId="0" fontId="70" fillId="0" borderId="35" xfId="0" applyFont="1" applyBorder="1" applyAlignment="1">
      <alignment/>
    </xf>
    <xf numFmtId="0" fontId="71" fillId="0" borderId="36" xfId="0" applyFont="1" applyBorder="1" applyAlignment="1">
      <alignment/>
    </xf>
    <xf numFmtId="0" fontId="71" fillId="0" borderId="20" xfId="0" applyFont="1" applyBorder="1" applyAlignment="1">
      <alignment/>
    </xf>
    <xf numFmtId="0" fontId="52" fillId="0" borderId="29" xfId="0" applyFont="1" applyBorder="1" applyAlignment="1">
      <alignment/>
    </xf>
    <xf numFmtId="0" fontId="71" fillId="0" borderId="3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74" fillId="0" borderId="0" xfId="0" applyFont="1" applyBorder="1" applyAlignment="1">
      <alignment/>
    </xf>
    <xf numFmtId="0" fontId="75" fillId="34" borderId="20" xfId="0" applyFont="1" applyFill="1" applyBorder="1" applyAlignment="1">
      <alignment horizontal="center" vertical="center" wrapText="1"/>
    </xf>
    <xf numFmtId="0" fontId="73" fillId="34" borderId="29" xfId="0" applyFont="1" applyFill="1" applyBorder="1" applyAlignment="1">
      <alignment horizontal="center" vertical="center" wrapText="1"/>
    </xf>
    <xf numFmtId="0" fontId="73" fillId="34" borderId="30" xfId="0" applyFont="1" applyFill="1" applyBorder="1" applyAlignment="1">
      <alignment horizontal="center" vertical="center" wrapText="1"/>
    </xf>
    <xf numFmtId="2" fontId="63" fillId="38" borderId="29" xfId="0" applyNumberFormat="1" applyFont="1" applyFill="1" applyBorder="1" applyAlignment="1">
      <alignment vertical="center" wrapText="1"/>
    </xf>
    <xf numFmtId="0" fontId="61" fillId="35" borderId="15" xfId="0" applyFont="1" applyFill="1" applyBorder="1" applyAlignment="1">
      <alignment horizontal="left" vertical="center" wrapText="1"/>
    </xf>
    <xf numFmtId="0" fontId="61" fillId="35" borderId="16" xfId="0" applyFont="1" applyFill="1" applyBorder="1" applyAlignment="1">
      <alignment horizontal="left" vertical="center" wrapText="1"/>
    </xf>
    <xf numFmtId="2" fontId="61" fillId="35" borderId="16" xfId="0" applyNumberFormat="1" applyFont="1" applyFill="1" applyBorder="1" applyAlignment="1">
      <alignment vertical="center" wrapText="1"/>
    </xf>
    <xf numFmtId="0" fontId="61" fillId="35" borderId="12" xfId="0" applyFont="1" applyFill="1" applyBorder="1" applyAlignment="1">
      <alignment vertical="center" wrapText="1"/>
    </xf>
    <xf numFmtId="0" fontId="61" fillId="35" borderId="17" xfId="0" applyFont="1" applyFill="1" applyBorder="1" applyAlignment="1">
      <alignment horizontal="left" vertical="center" wrapText="1"/>
    </xf>
    <xf numFmtId="0" fontId="61" fillId="35" borderId="10" xfId="0" applyFont="1" applyFill="1" applyBorder="1" applyAlignment="1">
      <alignment horizontal="left" vertical="center" wrapText="1"/>
    </xf>
    <xf numFmtId="0" fontId="61" fillId="35" borderId="13" xfId="0" applyFont="1" applyFill="1" applyBorder="1" applyAlignment="1">
      <alignment vertical="center" wrapText="1"/>
    </xf>
    <xf numFmtId="0" fontId="61" fillId="35" borderId="19" xfId="0" applyFont="1" applyFill="1" applyBorder="1" applyAlignment="1">
      <alignment horizontal="left" vertical="center" wrapText="1"/>
    </xf>
    <xf numFmtId="0" fontId="61" fillId="35" borderId="11" xfId="0" applyFont="1" applyFill="1" applyBorder="1" applyAlignment="1">
      <alignment horizontal="left" vertical="center" wrapText="1"/>
    </xf>
    <xf numFmtId="0" fontId="61" fillId="35" borderId="45" xfId="0" applyFont="1" applyFill="1" applyBorder="1" applyAlignment="1">
      <alignment vertical="center" wrapText="1"/>
    </xf>
    <xf numFmtId="0" fontId="61" fillId="35" borderId="57" xfId="0" applyFont="1" applyFill="1" applyBorder="1" applyAlignment="1">
      <alignment horizontal="left" vertical="center" wrapText="1"/>
    </xf>
    <xf numFmtId="0" fontId="61" fillId="35" borderId="58" xfId="0" applyFont="1" applyFill="1" applyBorder="1" applyAlignment="1">
      <alignment vertical="center" wrapText="1"/>
    </xf>
    <xf numFmtId="0" fontId="63" fillId="35" borderId="10" xfId="0" applyFont="1" applyFill="1" applyBorder="1" applyAlignment="1">
      <alignment vertical="center" wrapText="1"/>
    </xf>
    <xf numFmtId="0" fontId="61" fillId="0" borderId="22" xfId="0" applyFont="1" applyFill="1" applyBorder="1" applyAlignment="1">
      <alignment horizontal="left" vertical="center" wrapText="1"/>
    </xf>
    <xf numFmtId="0" fontId="62" fillId="36" borderId="13" xfId="0" applyFont="1" applyFill="1" applyBorder="1" applyAlignment="1">
      <alignment/>
    </xf>
    <xf numFmtId="0" fontId="62" fillId="35" borderId="13" xfId="0" applyFont="1" applyFill="1" applyBorder="1" applyAlignment="1">
      <alignment/>
    </xf>
    <xf numFmtId="0" fontId="62" fillId="36" borderId="59" xfId="0" applyFont="1" applyFill="1" applyBorder="1" applyAlignment="1">
      <alignment/>
    </xf>
    <xf numFmtId="0" fontId="62" fillId="36" borderId="33" xfId="0" applyFont="1" applyFill="1" applyBorder="1" applyAlignment="1">
      <alignment/>
    </xf>
    <xf numFmtId="0" fontId="62" fillId="36" borderId="29" xfId="0" applyFont="1" applyFill="1" applyBorder="1" applyAlignment="1">
      <alignment/>
    </xf>
    <xf numFmtId="0" fontId="62" fillId="36" borderId="30" xfId="0" applyFont="1" applyFill="1" applyBorder="1" applyAlignment="1">
      <alignment/>
    </xf>
    <xf numFmtId="0" fontId="0" fillId="0" borderId="30" xfId="0" applyBorder="1" applyAlignment="1">
      <alignment horizontal="left" vertical="center"/>
    </xf>
    <xf numFmtId="0" fontId="63" fillId="33" borderId="17" xfId="0" applyFont="1" applyFill="1" applyBorder="1" applyAlignment="1">
      <alignment vertical="center" wrapText="1"/>
    </xf>
    <xf numFmtId="0" fontId="76" fillId="34" borderId="38" xfId="0" applyFont="1" applyFill="1" applyBorder="1" applyAlignment="1">
      <alignment horizontal="left" vertical="center"/>
    </xf>
    <xf numFmtId="0" fontId="61" fillId="36" borderId="17" xfId="0" applyFont="1" applyFill="1" applyBorder="1" applyAlignment="1">
      <alignment horizontal="left" vertical="center" wrapText="1"/>
    </xf>
    <xf numFmtId="0" fontId="61" fillId="36" borderId="10" xfId="0" applyFont="1" applyFill="1" applyBorder="1" applyAlignment="1">
      <alignment horizontal="left" vertical="center" wrapText="1"/>
    </xf>
    <xf numFmtId="2" fontId="61" fillId="36" borderId="16" xfId="0" applyNumberFormat="1" applyFont="1" applyFill="1" applyBorder="1" applyAlignment="1">
      <alignment vertical="center" wrapText="1"/>
    </xf>
    <xf numFmtId="0" fontId="61" fillId="36" borderId="13" xfId="0" applyFont="1" applyFill="1" applyBorder="1" applyAlignment="1">
      <alignment vertical="center" wrapText="1"/>
    </xf>
    <xf numFmtId="0" fontId="61" fillId="35" borderId="21" xfId="0" applyFont="1" applyFill="1" applyBorder="1" applyAlignment="1">
      <alignment horizontal="left" vertical="center" wrapText="1"/>
    </xf>
    <xf numFmtId="0" fontId="61" fillId="0" borderId="12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0" fontId="61" fillId="0" borderId="45" xfId="0" applyFont="1" applyBorder="1" applyAlignment="1">
      <alignment vertical="center" wrapText="1"/>
    </xf>
    <xf numFmtId="0" fontId="61" fillId="33" borderId="29" xfId="0" applyFont="1" applyFill="1" applyBorder="1" applyAlignment="1">
      <alignment vertical="center" wrapText="1"/>
    </xf>
    <xf numFmtId="0" fontId="61" fillId="34" borderId="29" xfId="0" applyFont="1" applyFill="1" applyBorder="1" applyAlignment="1">
      <alignment vertical="center" wrapText="1"/>
    </xf>
    <xf numFmtId="0" fontId="62" fillId="35" borderId="60" xfId="0" applyFont="1" applyFill="1" applyBorder="1" applyAlignment="1">
      <alignment/>
    </xf>
    <xf numFmtId="0" fontId="62" fillId="35" borderId="31" xfId="0" applyFont="1" applyFill="1" applyBorder="1" applyAlignment="1">
      <alignment/>
    </xf>
    <xf numFmtId="0" fontId="62" fillId="35" borderId="16" xfId="0" applyFont="1" applyFill="1" applyBorder="1" applyAlignment="1">
      <alignment/>
    </xf>
    <xf numFmtId="0" fontId="62" fillId="35" borderId="12" xfId="0" applyFont="1" applyFill="1" applyBorder="1" applyAlignment="1">
      <alignment/>
    </xf>
    <xf numFmtId="0" fontId="62" fillId="35" borderId="44" xfId="0" applyFont="1" applyFill="1" applyBorder="1" applyAlignment="1">
      <alignment/>
    </xf>
    <xf numFmtId="0" fontId="62" fillId="35" borderId="32" xfId="0" applyFont="1" applyFill="1" applyBorder="1" applyAlignment="1">
      <alignment/>
    </xf>
    <xf numFmtId="0" fontId="62" fillId="35" borderId="34" xfId="0" applyFont="1" applyFill="1" applyBorder="1" applyAlignment="1">
      <alignment horizontal="left" vertical="center"/>
    </xf>
    <xf numFmtId="0" fontId="62" fillId="35" borderId="19" xfId="0" applyFont="1" applyFill="1" applyBorder="1" applyAlignment="1">
      <alignment horizontal="left" vertical="center"/>
    </xf>
    <xf numFmtId="0" fontId="62" fillId="35" borderId="11" xfId="0" applyFont="1" applyFill="1" applyBorder="1" applyAlignment="1">
      <alignment horizontal="left" vertical="center"/>
    </xf>
    <xf numFmtId="0" fontId="62" fillId="35" borderId="20" xfId="0" applyFont="1" applyFill="1" applyBorder="1" applyAlignment="1">
      <alignment horizontal="left" vertical="center"/>
    </xf>
    <xf numFmtId="0" fontId="62" fillId="35" borderId="29" xfId="0" applyFont="1" applyFill="1" applyBorder="1" applyAlignment="1">
      <alignment horizontal="left" vertical="center"/>
    </xf>
    <xf numFmtId="2" fontId="61" fillId="35" borderId="35" xfId="0" applyNumberFormat="1" applyFont="1" applyFill="1" applyBorder="1" applyAlignment="1">
      <alignment vertical="center" wrapText="1"/>
    </xf>
    <xf numFmtId="2" fontId="61" fillId="35" borderId="10" xfId="0" applyNumberFormat="1" applyFont="1" applyFill="1" applyBorder="1" applyAlignment="1">
      <alignment vertical="center" wrapText="1"/>
    </xf>
    <xf numFmtId="2" fontId="61" fillId="35" borderId="11" xfId="0" applyNumberFormat="1" applyFont="1" applyFill="1" applyBorder="1" applyAlignment="1">
      <alignment vertical="center" wrapText="1"/>
    </xf>
    <xf numFmtId="0" fontId="62" fillId="35" borderId="29" xfId="0" applyFont="1" applyFill="1" applyBorder="1" applyAlignment="1">
      <alignment horizontal="right" vertical="center"/>
    </xf>
    <xf numFmtId="0" fontId="77" fillId="34" borderId="38" xfId="0" applyFont="1" applyFill="1" applyBorder="1" applyAlignment="1">
      <alignment horizontal="left" vertical="center"/>
    </xf>
    <xf numFmtId="0" fontId="61" fillId="34" borderId="34" xfId="0" applyFont="1" applyFill="1" applyBorder="1" applyAlignment="1">
      <alignment vertical="center" wrapText="1"/>
    </xf>
    <xf numFmtId="0" fontId="61" fillId="33" borderId="35" xfId="0" applyFont="1" applyFill="1" applyBorder="1" applyAlignment="1">
      <alignment vertical="center" wrapText="1"/>
    </xf>
    <xf numFmtId="0" fontId="61" fillId="34" borderId="35" xfId="0" applyFont="1" applyFill="1" applyBorder="1" applyAlignment="1">
      <alignment vertical="center" wrapText="1"/>
    </xf>
    <xf numFmtId="0" fontId="62" fillId="34" borderId="52" xfId="0" applyFont="1" applyFill="1" applyBorder="1" applyAlignment="1">
      <alignment horizontal="left" vertical="center"/>
    </xf>
    <xf numFmtId="0" fontId="62" fillId="36" borderId="28" xfId="0" applyFont="1" applyFill="1" applyBorder="1" applyAlignment="1">
      <alignment horizontal="left" vertical="center"/>
    </xf>
    <xf numFmtId="0" fontId="61" fillId="33" borderId="61" xfId="0" applyFont="1" applyFill="1" applyBorder="1" applyAlignment="1">
      <alignment horizontal="left" vertical="center" wrapText="1"/>
    </xf>
    <xf numFmtId="0" fontId="61" fillId="36" borderId="62" xfId="0" applyFont="1" applyFill="1" applyBorder="1" applyAlignment="1">
      <alignment horizontal="left" vertical="center" wrapText="1"/>
    </xf>
    <xf numFmtId="0" fontId="62" fillId="34" borderId="63" xfId="0" applyFont="1" applyFill="1" applyBorder="1" applyAlignment="1">
      <alignment vertical="center"/>
    </xf>
    <xf numFmtId="0" fontId="61" fillId="36" borderId="28" xfId="0" applyFont="1" applyFill="1" applyBorder="1" applyAlignment="1">
      <alignment horizontal="left" vertical="center" wrapText="1"/>
    </xf>
    <xf numFmtId="0" fontId="61" fillId="34" borderId="64" xfId="0" applyFont="1" applyFill="1" applyBorder="1" applyAlignment="1">
      <alignment horizontal="left" vertical="center" wrapText="1"/>
    </xf>
    <xf numFmtId="0" fontId="61" fillId="34" borderId="63" xfId="0" applyFont="1" applyFill="1" applyBorder="1" applyAlignment="1">
      <alignment vertical="center" wrapText="1"/>
    </xf>
    <xf numFmtId="0" fontId="64" fillId="36" borderId="56" xfId="0" applyFont="1" applyFill="1" applyBorder="1" applyAlignment="1">
      <alignment horizontal="left" vertical="center"/>
    </xf>
    <xf numFmtId="0" fontId="61" fillId="33" borderId="65" xfId="0" applyFont="1" applyFill="1" applyBorder="1" applyAlignment="1">
      <alignment horizontal="left" vertical="center" wrapText="1"/>
    </xf>
    <xf numFmtId="0" fontId="61" fillId="35" borderId="44" xfId="0" applyFont="1" applyFill="1" applyBorder="1" applyAlignment="1">
      <alignment horizontal="left" vertical="center" wrapText="1"/>
    </xf>
    <xf numFmtId="0" fontId="61" fillId="33" borderId="44" xfId="0" applyFont="1" applyFill="1" applyBorder="1" applyAlignment="1">
      <alignment horizontal="left" vertical="center" wrapText="1"/>
    </xf>
    <xf numFmtId="0" fontId="61" fillId="33" borderId="59" xfId="0" applyFont="1" applyFill="1" applyBorder="1" applyAlignment="1">
      <alignment horizontal="left" vertical="center" wrapText="1"/>
    </xf>
    <xf numFmtId="0" fontId="78" fillId="36" borderId="52" xfId="0" applyFont="1" applyFill="1" applyBorder="1" applyAlignment="1">
      <alignment horizontal="left" vertical="center" wrapText="1"/>
    </xf>
    <xf numFmtId="0" fontId="61" fillId="33" borderId="60" xfId="0" applyFont="1" applyFill="1" applyBorder="1" applyAlignment="1">
      <alignment horizontal="left" vertical="center" wrapText="1"/>
    </xf>
    <xf numFmtId="0" fontId="62" fillId="0" borderId="66" xfId="0" applyFont="1" applyBorder="1" applyAlignment="1">
      <alignment horizontal="left" vertical="center"/>
    </xf>
    <xf numFmtId="0" fontId="61" fillId="37" borderId="35" xfId="0" applyFont="1" applyFill="1" applyBorder="1" applyAlignment="1">
      <alignment vertical="center" wrapText="1"/>
    </xf>
    <xf numFmtId="0" fontId="61" fillId="37" borderId="10" xfId="0" applyFont="1" applyFill="1" applyBorder="1" applyAlignment="1">
      <alignment vertical="center" wrapText="1"/>
    </xf>
    <xf numFmtId="0" fontId="61" fillId="37" borderId="11" xfId="0" applyFont="1" applyFill="1" applyBorder="1" applyAlignment="1">
      <alignment vertical="center" wrapText="1"/>
    </xf>
    <xf numFmtId="0" fontId="61" fillId="34" borderId="20" xfId="0" applyFont="1" applyFill="1" applyBorder="1" applyAlignment="1">
      <alignment horizontal="left" vertical="center" wrapText="1"/>
    </xf>
    <xf numFmtId="0" fontId="61" fillId="34" borderId="29" xfId="0" applyFont="1" applyFill="1" applyBorder="1" applyAlignment="1">
      <alignment horizontal="left" vertical="center" wrapText="1"/>
    </xf>
    <xf numFmtId="0" fontId="61" fillId="34" borderId="29" xfId="0" applyFont="1" applyFill="1" applyBorder="1" applyAlignment="1">
      <alignment horizontal="right" vertical="center" wrapText="1"/>
    </xf>
    <xf numFmtId="0" fontId="79" fillId="34" borderId="30" xfId="0" applyFont="1" applyFill="1" applyBorder="1" applyAlignment="1">
      <alignment horizontal="center" vertical="center" wrapText="1"/>
    </xf>
    <xf numFmtId="0" fontId="61" fillId="37" borderId="29" xfId="0" applyFont="1" applyFill="1" applyBorder="1" applyAlignment="1">
      <alignment vertical="center" wrapText="1"/>
    </xf>
    <xf numFmtId="0" fontId="63" fillId="35" borderId="16" xfId="0" applyFont="1" applyFill="1" applyBorder="1" applyAlignment="1">
      <alignment vertical="center" wrapText="1"/>
    </xf>
    <xf numFmtId="0" fontId="80" fillId="40" borderId="64" xfId="0" applyFont="1" applyFill="1" applyBorder="1" applyAlignment="1">
      <alignment horizontal="center" vertical="center"/>
    </xf>
    <xf numFmtId="0" fontId="80" fillId="40" borderId="0" xfId="0" applyFont="1" applyFill="1" applyBorder="1" applyAlignment="1">
      <alignment horizontal="center" vertical="center"/>
    </xf>
    <xf numFmtId="0" fontId="80" fillId="40" borderId="23" xfId="0" applyFont="1" applyFill="1" applyBorder="1" applyAlignment="1">
      <alignment horizontal="center" vertical="center"/>
    </xf>
    <xf numFmtId="0" fontId="80" fillId="40" borderId="53" xfId="0" applyFont="1" applyFill="1" applyBorder="1" applyAlignment="1">
      <alignment horizontal="center" vertical="center"/>
    </xf>
    <xf numFmtId="0" fontId="80" fillId="40" borderId="24" xfId="0" applyFont="1" applyFill="1" applyBorder="1" applyAlignment="1">
      <alignment horizontal="center" vertical="center"/>
    </xf>
    <xf numFmtId="0" fontId="80" fillId="40" borderId="25" xfId="0" applyFont="1" applyFill="1" applyBorder="1" applyAlignment="1">
      <alignment horizontal="center" vertical="center"/>
    </xf>
    <xf numFmtId="0" fontId="62" fillId="0" borderId="64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41" borderId="56" xfId="0" applyFont="1" applyFill="1" applyBorder="1" applyAlignment="1">
      <alignment horizontal="center" vertical="center"/>
    </xf>
    <xf numFmtId="0" fontId="64" fillId="41" borderId="26" xfId="0" applyFont="1" applyFill="1" applyBorder="1" applyAlignment="1">
      <alignment horizontal="center" vertical="center"/>
    </xf>
    <xf numFmtId="0" fontId="64" fillId="41" borderId="64" xfId="0" applyFont="1" applyFill="1" applyBorder="1" applyAlignment="1">
      <alignment horizontal="center" vertical="center"/>
    </xf>
    <xf numFmtId="0" fontId="64" fillId="41" borderId="0" xfId="0" applyFont="1" applyFill="1" applyBorder="1" applyAlignment="1">
      <alignment horizontal="center" vertical="center"/>
    </xf>
    <xf numFmtId="9" fontId="64" fillId="41" borderId="26" xfId="0" applyNumberFormat="1" applyFont="1" applyFill="1" applyBorder="1" applyAlignment="1">
      <alignment horizontal="center" vertical="center"/>
    </xf>
    <xf numFmtId="0" fontId="64" fillId="41" borderId="27" xfId="0" applyFont="1" applyFill="1" applyBorder="1" applyAlignment="1">
      <alignment horizontal="center" vertical="center"/>
    </xf>
    <xf numFmtId="0" fontId="64" fillId="41" borderId="23" xfId="0" applyFont="1" applyFill="1" applyBorder="1" applyAlignment="1">
      <alignment horizontal="center" vertical="center"/>
    </xf>
    <xf numFmtId="0" fontId="81" fillId="42" borderId="66" xfId="0" applyFont="1" applyFill="1" applyBorder="1" applyAlignment="1">
      <alignment horizontal="center" vertical="center"/>
    </xf>
    <xf numFmtId="0" fontId="81" fillId="42" borderId="60" xfId="0" applyFont="1" applyFill="1" applyBorder="1" applyAlignment="1">
      <alignment horizontal="center" vertical="center"/>
    </xf>
    <xf numFmtId="9" fontId="70" fillId="43" borderId="27" xfId="0" applyNumberFormat="1" applyFont="1" applyFill="1" applyBorder="1" applyAlignment="1">
      <alignment horizontal="center" vertical="center"/>
    </xf>
    <xf numFmtId="0" fontId="70" fillId="43" borderId="67" xfId="0" applyFont="1" applyFill="1" applyBorder="1" applyAlignment="1">
      <alignment horizontal="center" vertical="center"/>
    </xf>
    <xf numFmtId="9" fontId="81" fillId="42" borderId="58" xfId="0" applyNumberFormat="1" applyFont="1" applyFill="1" applyBorder="1" applyAlignment="1">
      <alignment horizontal="center" vertical="center"/>
    </xf>
    <xf numFmtId="0" fontId="81" fillId="42" borderId="67" xfId="0" applyFont="1" applyFill="1" applyBorder="1" applyAlignment="1">
      <alignment horizontal="center" vertical="center"/>
    </xf>
    <xf numFmtId="9" fontId="82" fillId="38" borderId="58" xfId="0" applyNumberFormat="1" applyFont="1" applyFill="1" applyBorder="1" applyAlignment="1">
      <alignment horizontal="center" vertical="center"/>
    </xf>
    <xf numFmtId="0" fontId="82" fillId="38" borderId="25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83" fillId="44" borderId="37" xfId="0" applyNumberFormat="1" applyFont="1" applyFill="1" applyBorder="1" applyAlignment="1">
      <alignment horizontal="center" vertical="center" wrapText="1"/>
    </xf>
    <xf numFmtId="49" fontId="83" fillId="44" borderId="63" xfId="0" applyNumberFormat="1" applyFont="1" applyFill="1" applyBorder="1" applyAlignment="1">
      <alignment horizontal="center" vertical="center" wrapText="1"/>
    </xf>
    <xf numFmtId="49" fontId="83" fillId="44" borderId="68" xfId="0" applyNumberFormat="1" applyFont="1" applyFill="1" applyBorder="1" applyAlignment="1">
      <alignment horizontal="center" vertical="center" wrapText="1"/>
    </xf>
    <xf numFmtId="0" fontId="82" fillId="38" borderId="66" xfId="0" applyFont="1" applyFill="1" applyBorder="1" applyAlignment="1">
      <alignment horizontal="center" vertical="center"/>
    </xf>
    <xf numFmtId="0" fontId="82" fillId="38" borderId="68" xfId="0" applyFont="1" applyFill="1" applyBorder="1" applyAlignment="1">
      <alignment horizontal="center" vertical="center"/>
    </xf>
    <xf numFmtId="0" fontId="84" fillId="38" borderId="69" xfId="0" applyFont="1" applyFill="1" applyBorder="1" applyAlignment="1">
      <alignment horizontal="center" vertical="center"/>
    </xf>
    <xf numFmtId="0" fontId="85" fillId="38" borderId="70" xfId="0" applyFont="1" applyFill="1" applyBorder="1" applyAlignment="1">
      <alignment horizontal="center" vertical="center"/>
    </xf>
    <xf numFmtId="0" fontId="62" fillId="34" borderId="52" xfId="0" applyFont="1" applyFill="1" applyBorder="1" applyAlignment="1">
      <alignment horizontal="center"/>
    </xf>
    <xf numFmtId="0" fontId="62" fillId="34" borderId="71" xfId="0" applyFont="1" applyFill="1" applyBorder="1" applyAlignment="1">
      <alignment horizontal="center"/>
    </xf>
    <xf numFmtId="0" fontId="62" fillId="34" borderId="70" xfId="0" applyFont="1" applyFill="1" applyBorder="1" applyAlignment="1">
      <alignment horizontal="center"/>
    </xf>
    <xf numFmtId="0" fontId="61" fillId="34" borderId="52" xfId="0" applyFont="1" applyFill="1" applyBorder="1" applyAlignment="1">
      <alignment horizontal="center" vertical="center" wrapText="1"/>
    </xf>
    <xf numFmtId="0" fontId="61" fillId="34" borderId="40" xfId="0" applyFont="1" applyFill="1" applyBorder="1" applyAlignment="1">
      <alignment horizontal="center" vertical="center" wrapText="1"/>
    </xf>
    <xf numFmtId="0" fontId="61" fillId="34" borderId="15" xfId="0" applyFont="1" applyFill="1" applyBorder="1" applyAlignment="1">
      <alignment horizontal="center" vertical="center" wrapText="1"/>
    </xf>
    <xf numFmtId="0" fontId="61" fillId="34" borderId="16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 wrapText="1"/>
    </xf>
    <xf numFmtId="0" fontId="70" fillId="43" borderId="37" xfId="0" applyFont="1" applyFill="1" applyBorder="1" applyAlignment="1">
      <alignment horizontal="center" vertical="center"/>
    </xf>
    <xf numFmtId="0" fontId="70" fillId="43" borderId="60" xfId="0" applyFont="1" applyFill="1" applyBorder="1" applyAlignment="1">
      <alignment horizontal="center" vertical="center"/>
    </xf>
    <xf numFmtId="0" fontId="86" fillId="42" borderId="64" xfId="0" applyFont="1" applyFill="1" applyBorder="1" applyAlignment="1">
      <alignment horizontal="center" vertical="center"/>
    </xf>
    <xf numFmtId="0" fontId="86" fillId="42" borderId="0" xfId="0" applyFont="1" applyFill="1" applyBorder="1" applyAlignment="1">
      <alignment horizontal="center" vertical="center"/>
    </xf>
    <xf numFmtId="9" fontId="87" fillId="42" borderId="0" xfId="0" applyNumberFormat="1" applyFont="1" applyFill="1" applyBorder="1" applyAlignment="1">
      <alignment horizontal="center" vertical="center"/>
    </xf>
    <xf numFmtId="0" fontId="87" fillId="42" borderId="23" xfId="0" applyFont="1" applyFill="1" applyBorder="1" applyAlignment="1">
      <alignment horizontal="center" vertical="center"/>
    </xf>
    <xf numFmtId="0" fontId="87" fillId="42" borderId="0" xfId="0" applyFont="1" applyFill="1" applyBorder="1" applyAlignment="1">
      <alignment horizontal="center" vertical="center"/>
    </xf>
    <xf numFmtId="0" fontId="81" fillId="38" borderId="64" xfId="0" applyFont="1" applyFill="1" applyBorder="1" applyAlignment="1">
      <alignment horizontal="center" vertical="center"/>
    </xf>
    <xf numFmtId="0" fontId="81" fillId="38" borderId="0" xfId="0" applyFont="1" applyFill="1" applyBorder="1" applyAlignment="1">
      <alignment horizontal="center" vertical="center"/>
    </xf>
    <xf numFmtId="0" fontId="81" fillId="38" borderId="53" xfId="0" applyFont="1" applyFill="1" applyBorder="1" applyAlignment="1">
      <alignment horizontal="center" vertical="center"/>
    </xf>
    <xf numFmtId="0" fontId="81" fillId="38" borderId="24" xfId="0" applyFont="1" applyFill="1" applyBorder="1" applyAlignment="1">
      <alignment horizontal="center" vertical="center"/>
    </xf>
    <xf numFmtId="9" fontId="81" fillId="38" borderId="0" xfId="0" applyNumberFormat="1" applyFont="1" applyFill="1" applyBorder="1" applyAlignment="1">
      <alignment horizontal="center" vertical="center"/>
    </xf>
    <xf numFmtId="0" fontId="81" fillId="38" borderId="23" xfId="0" applyFont="1" applyFill="1" applyBorder="1" applyAlignment="1">
      <alignment horizontal="center" vertical="center"/>
    </xf>
    <xf numFmtId="0" fontId="81" fillId="38" borderId="25" xfId="0" applyFont="1" applyFill="1" applyBorder="1" applyAlignment="1">
      <alignment horizontal="center" vertical="center"/>
    </xf>
    <xf numFmtId="0" fontId="61" fillId="39" borderId="52" xfId="0" applyFont="1" applyFill="1" applyBorder="1" applyAlignment="1">
      <alignment horizontal="center" vertical="center" wrapText="1"/>
    </xf>
    <xf numFmtId="0" fontId="61" fillId="39" borderId="71" xfId="0" applyFont="1" applyFill="1" applyBorder="1" applyAlignment="1">
      <alignment horizontal="center" vertical="center" wrapText="1"/>
    </xf>
    <xf numFmtId="0" fontId="61" fillId="39" borderId="70" xfId="0" applyFont="1" applyFill="1" applyBorder="1" applyAlignment="1">
      <alignment horizontal="center" vertical="center" wrapText="1"/>
    </xf>
    <xf numFmtId="0" fontId="62" fillId="34" borderId="52" xfId="0" applyFont="1" applyFill="1" applyBorder="1" applyAlignment="1">
      <alignment horizontal="center" vertical="center"/>
    </xf>
    <xf numFmtId="0" fontId="62" fillId="34" borderId="71" xfId="0" applyFont="1" applyFill="1" applyBorder="1" applyAlignment="1">
      <alignment horizontal="center" vertical="center"/>
    </xf>
    <xf numFmtId="0" fontId="62" fillId="34" borderId="70" xfId="0" applyFont="1" applyFill="1" applyBorder="1" applyAlignment="1">
      <alignment horizontal="center" vertical="center"/>
    </xf>
    <xf numFmtId="0" fontId="67" fillId="34" borderId="52" xfId="0" applyFont="1" applyFill="1" applyBorder="1" applyAlignment="1">
      <alignment horizontal="center" vertical="center"/>
    </xf>
    <xf numFmtId="0" fontId="67" fillId="34" borderId="71" xfId="0" applyFont="1" applyFill="1" applyBorder="1" applyAlignment="1">
      <alignment horizontal="center" vertical="center"/>
    </xf>
    <xf numFmtId="0" fontId="67" fillId="34" borderId="7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88" fillId="40" borderId="56" xfId="0" applyFont="1" applyFill="1" applyBorder="1" applyAlignment="1">
      <alignment horizontal="center" vertical="center"/>
    </xf>
    <xf numFmtId="0" fontId="88" fillId="40" borderId="26" xfId="0" applyFont="1" applyFill="1" applyBorder="1" applyAlignment="1">
      <alignment horizontal="center" vertical="center"/>
    </xf>
    <xf numFmtId="0" fontId="88" fillId="40" borderId="27" xfId="0" applyFont="1" applyFill="1" applyBorder="1" applyAlignment="1">
      <alignment horizontal="center" vertical="center"/>
    </xf>
    <xf numFmtId="0" fontId="62" fillId="34" borderId="24" xfId="0" applyFont="1" applyFill="1" applyBorder="1" applyAlignment="1">
      <alignment horizontal="center" vertical="center"/>
    </xf>
    <xf numFmtId="0" fontId="62" fillId="34" borderId="25" xfId="0" applyFont="1" applyFill="1" applyBorder="1" applyAlignment="1">
      <alignment horizontal="center" vertical="center"/>
    </xf>
    <xf numFmtId="0" fontId="62" fillId="34" borderId="26" xfId="0" applyFont="1" applyFill="1" applyBorder="1" applyAlignment="1">
      <alignment horizontal="center" vertical="center"/>
    </xf>
    <xf numFmtId="0" fontId="62" fillId="34" borderId="27" xfId="0" applyFont="1" applyFill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72" xfId="0" applyFont="1" applyBorder="1" applyAlignment="1">
      <alignment horizontal="center" vertical="center"/>
    </xf>
    <xf numFmtId="0" fontId="62" fillId="0" borderId="58" xfId="0" applyFont="1" applyBorder="1" applyAlignment="1">
      <alignment horizontal="center" vertical="center"/>
    </xf>
    <xf numFmtId="0" fontId="62" fillId="0" borderId="73" xfId="0" applyFont="1" applyBorder="1" applyAlignment="1">
      <alignment horizontal="center" vertical="center"/>
    </xf>
    <xf numFmtId="0" fontId="62" fillId="0" borderId="74" xfId="0" applyFont="1" applyBorder="1" applyAlignment="1">
      <alignment horizontal="center" vertical="center"/>
    </xf>
    <xf numFmtId="0" fontId="79" fillId="38" borderId="52" xfId="0" applyFont="1" applyFill="1" applyBorder="1" applyAlignment="1">
      <alignment horizontal="center" vertical="center" wrapText="1"/>
    </xf>
    <xf numFmtId="0" fontId="79" fillId="38" borderId="71" xfId="0" applyFont="1" applyFill="1" applyBorder="1" applyAlignment="1">
      <alignment horizontal="center" vertical="center" wrapText="1"/>
    </xf>
    <xf numFmtId="0" fontId="79" fillId="38" borderId="70" xfId="0" applyFont="1" applyFill="1" applyBorder="1" applyAlignment="1">
      <alignment horizontal="center" vertical="center" wrapText="1"/>
    </xf>
    <xf numFmtId="0" fontId="62" fillId="0" borderId="52" xfId="0" applyFont="1" applyBorder="1" applyAlignment="1">
      <alignment horizontal="center" vertical="center"/>
    </xf>
    <xf numFmtId="0" fontId="62" fillId="0" borderId="71" xfId="0" applyFont="1" applyBorder="1" applyAlignment="1">
      <alignment horizontal="center" vertical="center"/>
    </xf>
    <xf numFmtId="0" fontId="62" fillId="0" borderId="70" xfId="0" applyFont="1" applyBorder="1" applyAlignment="1">
      <alignment horizontal="center" vertical="center"/>
    </xf>
    <xf numFmtId="0" fontId="61" fillId="34" borderId="56" xfId="0" applyFont="1" applyFill="1" applyBorder="1" applyAlignment="1">
      <alignment horizontal="center" vertical="center" wrapText="1"/>
    </xf>
    <xf numFmtId="0" fontId="61" fillId="34" borderId="26" xfId="0" applyFont="1" applyFill="1" applyBorder="1" applyAlignment="1">
      <alignment horizontal="center" vertical="center" wrapText="1"/>
    </xf>
    <xf numFmtId="0" fontId="61" fillId="34" borderId="27" xfId="0" applyFont="1" applyFill="1" applyBorder="1" applyAlignment="1">
      <alignment horizontal="center" vertical="center" wrapText="1"/>
    </xf>
    <xf numFmtId="0" fontId="67" fillId="35" borderId="56" xfId="0" applyFont="1" applyFill="1" applyBorder="1" applyAlignment="1">
      <alignment horizontal="center" vertical="center"/>
    </xf>
    <xf numFmtId="0" fontId="67" fillId="35" borderId="26" xfId="0" applyFont="1" applyFill="1" applyBorder="1" applyAlignment="1">
      <alignment horizontal="center" vertical="center"/>
    </xf>
    <xf numFmtId="0" fontId="67" fillId="35" borderId="64" xfId="0" applyFont="1" applyFill="1" applyBorder="1" applyAlignment="1">
      <alignment horizontal="center" vertical="center"/>
    </xf>
    <xf numFmtId="0" fontId="67" fillId="35" borderId="0" xfId="0" applyFont="1" applyFill="1" applyBorder="1" applyAlignment="1">
      <alignment horizontal="center" vertical="center"/>
    </xf>
    <xf numFmtId="0" fontId="67" fillId="35" borderId="53" xfId="0" applyFont="1" applyFill="1" applyBorder="1" applyAlignment="1">
      <alignment horizontal="center" vertical="center"/>
    </xf>
    <xf numFmtId="0" fontId="67" fillId="35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2" fillId="34" borderId="52" xfId="0" applyFont="1" applyFill="1" applyBorder="1" applyAlignment="1">
      <alignment horizontal="center" vertical="center"/>
    </xf>
    <xf numFmtId="0" fontId="89" fillId="34" borderId="71" xfId="0" applyFont="1" applyFill="1" applyBorder="1" applyAlignment="1">
      <alignment horizontal="center" vertical="center"/>
    </xf>
    <xf numFmtId="0" fontId="89" fillId="34" borderId="70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5" xfId="0" applyBorder="1" applyAlignment="1">
      <alignment horizontal="center"/>
    </xf>
    <xf numFmtId="0" fontId="78" fillId="33" borderId="45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75" fillId="34" borderId="52" xfId="0" applyFont="1" applyFill="1" applyBorder="1" applyAlignment="1">
      <alignment horizontal="left" vertical="center" wrapText="1"/>
    </xf>
    <xf numFmtId="0" fontId="75" fillId="34" borderId="71" xfId="0" applyFont="1" applyFill="1" applyBorder="1" applyAlignment="1">
      <alignment horizontal="left" vertical="center" wrapText="1"/>
    </xf>
    <xf numFmtId="0" fontId="75" fillId="34" borderId="70" xfId="0" applyFont="1" applyFill="1" applyBorder="1" applyAlignment="1">
      <alignment horizontal="left" vertical="center" wrapText="1"/>
    </xf>
    <xf numFmtId="0" fontId="90" fillId="34" borderId="37" xfId="0" applyFont="1" applyFill="1" applyBorder="1" applyAlignment="1">
      <alignment horizontal="center" vertical="center" wrapText="1"/>
    </xf>
    <xf numFmtId="0" fontId="90" fillId="34" borderId="68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0</xdr:row>
      <xdr:rowOff>19050</xdr:rowOff>
    </xdr:from>
    <xdr:to>
      <xdr:col>5</xdr:col>
      <xdr:colOff>590550</xdr:colOff>
      <xdr:row>17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9050"/>
          <a:ext cx="117157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95</xdr:row>
      <xdr:rowOff>133350</xdr:rowOff>
    </xdr:from>
    <xdr:to>
      <xdr:col>5</xdr:col>
      <xdr:colOff>561975</xdr:colOff>
      <xdr:row>100</xdr:row>
      <xdr:rowOff>47625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17907000"/>
          <a:ext cx="1695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66</xdr:row>
      <xdr:rowOff>19050</xdr:rowOff>
    </xdr:from>
    <xdr:to>
      <xdr:col>15</xdr:col>
      <xdr:colOff>409575</xdr:colOff>
      <xdr:row>72</xdr:row>
      <xdr:rowOff>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12201525"/>
          <a:ext cx="2305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80</xdr:row>
      <xdr:rowOff>19050</xdr:rowOff>
    </xdr:from>
    <xdr:to>
      <xdr:col>15</xdr:col>
      <xdr:colOff>0</xdr:colOff>
      <xdr:row>90</xdr:row>
      <xdr:rowOff>200025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24725" y="14897100"/>
          <a:ext cx="39624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0</xdr:row>
      <xdr:rowOff>66675</xdr:rowOff>
    </xdr:from>
    <xdr:to>
      <xdr:col>17</xdr:col>
      <xdr:colOff>571500</xdr:colOff>
      <xdr:row>19</xdr:row>
      <xdr:rowOff>114300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66675"/>
          <a:ext cx="101917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7</xdr:row>
      <xdr:rowOff>19050</xdr:rowOff>
    </xdr:from>
    <xdr:to>
      <xdr:col>5</xdr:col>
      <xdr:colOff>571500</xdr:colOff>
      <xdr:row>24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390650"/>
          <a:ext cx="111442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</xdr:row>
      <xdr:rowOff>38100</xdr:rowOff>
    </xdr:from>
    <xdr:to>
      <xdr:col>5</xdr:col>
      <xdr:colOff>428625</xdr:colOff>
      <xdr:row>4</xdr:row>
      <xdr:rowOff>76200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27622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609600</xdr:colOff>
      <xdr:row>30</xdr:row>
      <xdr:rowOff>152400</xdr:rowOff>
    </xdr:to>
    <xdr:pic>
      <xdr:nvPicPr>
        <xdr:cNvPr id="3" name="Рисунок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800600"/>
          <a:ext cx="4133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47625</xdr:rowOff>
    </xdr:from>
    <xdr:to>
      <xdr:col>3</xdr:col>
      <xdr:colOff>3009900</xdr:colOff>
      <xdr:row>13</xdr:row>
      <xdr:rowOff>190500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57675" y="885825"/>
          <a:ext cx="3000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19050</xdr:rowOff>
    </xdr:from>
    <xdr:to>
      <xdr:col>3</xdr:col>
      <xdr:colOff>3009900</xdr:colOff>
      <xdr:row>22</xdr:row>
      <xdr:rowOff>190500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57675" y="2857500"/>
          <a:ext cx="30003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tabSelected="1" zoomScalePageLayoutView="0" workbookViewId="0" topLeftCell="A55">
      <selection activeCell="H4" sqref="H4"/>
    </sheetView>
  </sheetViews>
  <sheetFormatPr defaultColWidth="9.140625" defaultRowHeight="15"/>
  <cols>
    <col min="1" max="1" width="13.140625" style="8" customWidth="1"/>
    <col min="2" max="2" width="44.28125" style="8" customWidth="1"/>
    <col min="3" max="3" width="10.00390625" style="8" customWidth="1"/>
    <col min="4" max="4" width="8.57421875" style="8" customWidth="1"/>
    <col min="5" max="6" width="9.140625" style="8" customWidth="1"/>
    <col min="7" max="7" width="15.28125" style="8" customWidth="1"/>
    <col min="8" max="8" width="8.421875" style="8" customWidth="1"/>
    <col min="9" max="9" width="7.140625" style="8" customWidth="1"/>
    <col min="10" max="10" width="8.28125" style="8" customWidth="1"/>
    <col min="11" max="11" width="7.421875" style="8" customWidth="1"/>
    <col min="12" max="12" width="7.7109375" style="8" customWidth="1"/>
    <col min="13" max="13" width="7.00390625" style="8" customWidth="1"/>
    <col min="14" max="14" width="6.7109375" style="8" customWidth="1"/>
    <col min="15" max="15" width="7.00390625" style="8" customWidth="1"/>
    <col min="16" max="16" width="6.421875" style="8" customWidth="1"/>
    <col min="17" max="17" width="7.421875" style="8" customWidth="1"/>
    <col min="18" max="16384" width="9.140625" style="8" customWidth="1"/>
  </cols>
  <sheetData>
    <row r="1" spans="1:16" ht="15.75" thickBot="1">
      <c r="A1" s="308" t="s">
        <v>191</v>
      </c>
      <c r="B1" s="309"/>
      <c r="C1" s="309"/>
      <c r="D1" s="310"/>
      <c r="G1" s="308" t="s">
        <v>192</v>
      </c>
      <c r="H1" s="309"/>
      <c r="I1" s="309"/>
      <c r="J1" s="309"/>
      <c r="K1" s="309"/>
      <c r="L1" s="309"/>
      <c r="M1" s="309"/>
      <c r="N1" s="309"/>
      <c r="O1" s="309"/>
      <c r="P1" s="310"/>
    </row>
    <row r="2" spans="1:16" ht="15.75" thickBot="1">
      <c r="A2" s="73"/>
      <c r="B2" s="74" t="s">
        <v>1</v>
      </c>
      <c r="C2" s="74" t="s">
        <v>2</v>
      </c>
      <c r="D2" s="190" t="s">
        <v>171</v>
      </c>
      <c r="G2" s="79" t="s">
        <v>113</v>
      </c>
      <c r="H2" s="308" t="s">
        <v>112</v>
      </c>
      <c r="I2" s="309"/>
      <c r="J2" s="309"/>
      <c r="K2" s="309"/>
      <c r="L2" s="309"/>
      <c r="M2" s="309"/>
      <c r="N2" s="309"/>
      <c r="O2" s="309"/>
      <c r="P2" s="310"/>
    </row>
    <row r="3" spans="1:18" ht="15.75" thickBot="1">
      <c r="A3" s="168" t="s">
        <v>3</v>
      </c>
      <c r="B3" s="169" t="s">
        <v>83</v>
      </c>
      <c r="C3" s="170">
        <v>86.3136</v>
      </c>
      <c r="D3" s="171">
        <v>1.44</v>
      </c>
      <c r="G3" s="58" t="s">
        <v>0</v>
      </c>
      <c r="H3" s="59" t="s">
        <v>92</v>
      </c>
      <c r="I3" s="60" t="s">
        <v>93</v>
      </c>
      <c r="J3" s="60" t="s">
        <v>94</v>
      </c>
      <c r="K3" s="60" t="s">
        <v>95</v>
      </c>
      <c r="L3" s="60" t="s">
        <v>96</v>
      </c>
      <c r="M3" s="60" t="s">
        <v>97</v>
      </c>
      <c r="N3" s="60" t="s">
        <v>98</v>
      </c>
      <c r="O3" s="60" t="s">
        <v>99</v>
      </c>
      <c r="P3" s="61" t="s">
        <v>100</v>
      </c>
      <c r="Q3" s="24"/>
      <c r="R3" s="24"/>
    </row>
    <row r="4" spans="1:16" ht="15" customHeight="1">
      <c r="A4" s="172" t="s">
        <v>4</v>
      </c>
      <c r="B4" s="173" t="s">
        <v>114</v>
      </c>
      <c r="C4" s="170">
        <v>47.952000000000005</v>
      </c>
      <c r="D4" s="174">
        <v>0.8</v>
      </c>
      <c r="G4" s="36" t="s">
        <v>101</v>
      </c>
      <c r="H4" s="47">
        <f>60*C3</f>
        <v>5178.816</v>
      </c>
      <c r="I4" s="48">
        <f>54*C3</f>
        <v>4660.9344</v>
      </c>
      <c r="J4" s="48">
        <f>45*C3</f>
        <v>3884.1119999999996</v>
      </c>
      <c r="K4" s="48">
        <f>30*C3</f>
        <v>2589.408</v>
      </c>
      <c r="L4" s="48"/>
      <c r="M4" s="48"/>
      <c r="N4" s="48"/>
      <c r="O4" s="48"/>
      <c r="P4" s="49"/>
    </row>
    <row r="5" spans="1:16" ht="15" customHeight="1">
      <c r="A5" s="172" t="s">
        <v>5</v>
      </c>
      <c r="B5" s="173" t="s">
        <v>77</v>
      </c>
      <c r="C5" s="170">
        <v>67.1328</v>
      </c>
      <c r="D5" s="174">
        <v>1.12</v>
      </c>
      <c r="G5" s="62" t="s">
        <v>4</v>
      </c>
      <c r="H5" s="63">
        <f>100*C4</f>
        <v>4795.200000000001</v>
      </c>
      <c r="I5" s="64">
        <f>90*C4</f>
        <v>4315.68</v>
      </c>
      <c r="J5" s="64">
        <f aca="true" t="shared" si="0" ref="J5:J25">75*C4</f>
        <v>3596.4000000000005</v>
      </c>
      <c r="K5" s="64">
        <f aca="true" t="shared" si="1" ref="K5:K12">50*C4</f>
        <v>2397.6000000000004</v>
      </c>
      <c r="L5" s="64"/>
      <c r="M5" s="64"/>
      <c r="N5" s="64"/>
      <c r="O5" s="64"/>
      <c r="P5" s="65"/>
    </row>
    <row r="6" spans="1:16" ht="13.5" customHeight="1">
      <c r="A6" s="191" t="s">
        <v>173</v>
      </c>
      <c r="B6" s="192" t="s">
        <v>174</v>
      </c>
      <c r="C6" s="193">
        <v>65.93400000000001</v>
      </c>
      <c r="D6" s="194">
        <v>1.1</v>
      </c>
      <c r="G6" s="195" t="s">
        <v>172</v>
      </c>
      <c r="H6" s="128">
        <f>100*C5</f>
        <v>6713.280000000001</v>
      </c>
      <c r="I6" s="14">
        <f>90*C5</f>
        <v>6041.952</v>
      </c>
      <c r="J6" s="14">
        <f>75*C5</f>
        <v>5034.96</v>
      </c>
      <c r="K6" s="14">
        <f>50*C5</f>
        <v>3356.6400000000003</v>
      </c>
      <c r="L6" s="14"/>
      <c r="M6" s="14"/>
      <c r="N6" s="14"/>
      <c r="O6" s="14"/>
      <c r="P6" s="71"/>
    </row>
    <row r="7" spans="1:16" ht="13.5" customHeight="1">
      <c r="A7" s="191" t="s">
        <v>175</v>
      </c>
      <c r="B7" s="192" t="s">
        <v>174</v>
      </c>
      <c r="C7" s="193">
        <v>37.1628</v>
      </c>
      <c r="D7" s="194">
        <v>0.62</v>
      </c>
      <c r="G7" s="191" t="s">
        <v>173</v>
      </c>
      <c r="H7" s="63"/>
      <c r="I7" s="64"/>
      <c r="J7" s="64"/>
      <c r="K7" s="64">
        <f>50*C6</f>
        <v>3296.7000000000007</v>
      </c>
      <c r="L7" s="64"/>
      <c r="M7" s="64"/>
      <c r="N7" s="64"/>
      <c r="O7" s="64"/>
      <c r="P7" s="65"/>
    </row>
    <row r="8" spans="1:16" ht="12" customHeight="1">
      <c r="A8" s="172" t="s">
        <v>6</v>
      </c>
      <c r="B8" s="173" t="s">
        <v>78</v>
      </c>
      <c r="C8" s="170">
        <v>59.94</v>
      </c>
      <c r="D8" s="174">
        <v>1</v>
      </c>
      <c r="G8" s="172" t="s">
        <v>175</v>
      </c>
      <c r="H8" s="13"/>
      <c r="I8" s="9"/>
      <c r="J8" s="9"/>
      <c r="K8" s="9">
        <f>50*C7</f>
        <v>1858.1399999999999</v>
      </c>
      <c r="L8" s="9"/>
      <c r="M8" s="9"/>
      <c r="N8" s="9"/>
      <c r="O8" s="9"/>
      <c r="P8" s="39"/>
    </row>
    <row r="9" spans="1:16" ht="15">
      <c r="A9" s="172" t="s">
        <v>7</v>
      </c>
      <c r="B9" s="173" t="s">
        <v>79</v>
      </c>
      <c r="C9" s="170">
        <v>83.916</v>
      </c>
      <c r="D9" s="174">
        <v>1.4</v>
      </c>
      <c r="G9" s="62" t="s">
        <v>6</v>
      </c>
      <c r="H9" s="63"/>
      <c r="I9" s="64"/>
      <c r="J9" s="64">
        <f t="shared" si="0"/>
        <v>4495.5</v>
      </c>
      <c r="K9" s="64">
        <f t="shared" si="1"/>
        <v>2997</v>
      </c>
      <c r="L9" s="64"/>
      <c r="M9" s="64"/>
      <c r="N9" s="64"/>
      <c r="O9" s="64"/>
      <c r="P9" s="65"/>
    </row>
    <row r="10" spans="1:16" ht="15">
      <c r="A10" s="172" t="s">
        <v>8</v>
      </c>
      <c r="B10" s="173" t="s">
        <v>79</v>
      </c>
      <c r="C10" s="170">
        <v>119.88</v>
      </c>
      <c r="D10" s="174">
        <v>2</v>
      </c>
      <c r="G10" s="25" t="s">
        <v>7</v>
      </c>
      <c r="H10" s="13"/>
      <c r="I10" s="78"/>
      <c r="J10" s="9">
        <f t="shared" si="0"/>
        <v>6293.7</v>
      </c>
      <c r="K10" s="9">
        <f t="shared" si="1"/>
        <v>4195.8</v>
      </c>
      <c r="L10" s="9"/>
      <c r="M10" s="9"/>
      <c r="N10" s="9"/>
      <c r="O10" s="9"/>
      <c r="P10" s="39"/>
    </row>
    <row r="11" spans="1:16" ht="15">
      <c r="A11" s="172" t="s">
        <v>9</v>
      </c>
      <c r="B11" s="173" t="s">
        <v>79</v>
      </c>
      <c r="C11" s="170">
        <v>179.82</v>
      </c>
      <c r="D11" s="174">
        <v>3</v>
      </c>
      <c r="G11" s="62" t="s">
        <v>8</v>
      </c>
      <c r="H11" s="63"/>
      <c r="I11" s="64"/>
      <c r="J11" s="64">
        <f t="shared" si="0"/>
        <v>8991</v>
      </c>
      <c r="K11" s="64">
        <f t="shared" si="1"/>
        <v>5994</v>
      </c>
      <c r="L11" s="64"/>
      <c r="M11" s="64"/>
      <c r="N11" s="64"/>
      <c r="O11" s="64"/>
      <c r="P11" s="65"/>
    </row>
    <row r="12" spans="1:16" ht="15">
      <c r="A12" s="172" t="s">
        <v>10</v>
      </c>
      <c r="B12" s="173" t="s">
        <v>27</v>
      </c>
      <c r="C12" s="170">
        <v>46.75320000000001</v>
      </c>
      <c r="D12" s="174">
        <v>0.78</v>
      </c>
      <c r="G12" s="25" t="s">
        <v>9</v>
      </c>
      <c r="H12" s="13"/>
      <c r="I12" s="9"/>
      <c r="J12" s="9">
        <f t="shared" si="0"/>
        <v>13486.5</v>
      </c>
      <c r="K12" s="9">
        <f t="shared" si="1"/>
        <v>8991</v>
      </c>
      <c r="L12" s="9"/>
      <c r="M12" s="9"/>
      <c r="N12" s="9"/>
      <c r="O12" s="9"/>
      <c r="P12" s="39"/>
    </row>
    <row r="13" spans="1:16" ht="15">
      <c r="A13" s="172" t="s">
        <v>11</v>
      </c>
      <c r="B13" s="173" t="s">
        <v>79</v>
      </c>
      <c r="C13" s="170">
        <v>133.0668</v>
      </c>
      <c r="D13" s="174">
        <v>2.22</v>
      </c>
      <c r="G13" s="62" t="s">
        <v>10</v>
      </c>
      <c r="H13" s="63"/>
      <c r="I13" s="64"/>
      <c r="J13" s="64">
        <f t="shared" si="0"/>
        <v>3506.4900000000007</v>
      </c>
      <c r="K13" s="64"/>
      <c r="L13" s="64"/>
      <c r="M13" s="64"/>
      <c r="N13" s="64"/>
      <c r="O13" s="64"/>
      <c r="P13" s="65"/>
    </row>
    <row r="14" spans="1:16" ht="15">
      <c r="A14" s="172" t="s">
        <v>12</v>
      </c>
      <c r="B14" s="173" t="s">
        <v>79</v>
      </c>
      <c r="C14" s="170">
        <v>95.90400000000001</v>
      </c>
      <c r="D14" s="174">
        <v>1.6</v>
      </c>
      <c r="G14" s="25" t="s">
        <v>11</v>
      </c>
      <c r="H14" s="13"/>
      <c r="I14" s="9"/>
      <c r="J14" s="9">
        <f t="shared" si="0"/>
        <v>9980.01</v>
      </c>
      <c r="K14" s="9">
        <f aca="true" t="shared" si="2" ref="K14:K25">50*C13</f>
        <v>6653.34</v>
      </c>
      <c r="L14" s="9"/>
      <c r="M14" s="9"/>
      <c r="N14" s="9"/>
      <c r="O14" s="9"/>
      <c r="P14" s="39"/>
    </row>
    <row r="15" spans="1:16" ht="15">
      <c r="A15" s="172" t="s">
        <v>13</v>
      </c>
      <c r="B15" s="173" t="s">
        <v>79</v>
      </c>
      <c r="C15" s="170">
        <v>116.28359999999999</v>
      </c>
      <c r="D15" s="174">
        <v>1.94</v>
      </c>
      <c r="G15" s="62" t="s">
        <v>12</v>
      </c>
      <c r="H15" s="63"/>
      <c r="I15" s="64"/>
      <c r="J15" s="64">
        <f t="shared" si="0"/>
        <v>7192.800000000001</v>
      </c>
      <c r="K15" s="64">
        <f t="shared" si="2"/>
        <v>4795.200000000001</v>
      </c>
      <c r="L15" s="64"/>
      <c r="M15" s="64"/>
      <c r="N15" s="64"/>
      <c r="O15" s="64"/>
      <c r="P15" s="65"/>
    </row>
    <row r="16" spans="1:16" ht="14.25" customHeight="1">
      <c r="A16" s="172" t="s">
        <v>14</v>
      </c>
      <c r="B16" s="173" t="s">
        <v>80</v>
      </c>
      <c r="C16" s="170">
        <v>71.928</v>
      </c>
      <c r="D16" s="174">
        <v>1.2</v>
      </c>
      <c r="G16" s="25" t="s">
        <v>13</v>
      </c>
      <c r="H16" s="13"/>
      <c r="I16" s="9"/>
      <c r="J16" s="9">
        <f t="shared" si="0"/>
        <v>8721.269999999999</v>
      </c>
      <c r="K16" s="9">
        <f t="shared" si="2"/>
        <v>5814.179999999999</v>
      </c>
      <c r="L16" s="9"/>
      <c r="M16" s="9"/>
      <c r="N16" s="9"/>
      <c r="O16" s="9"/>
      <c r="P16" s="39"/>
    </row>
    <row r="17" spans="1:16" ht="14.25" customHeight="1">
      <c r="A17" s="172" t="s">
        <v>15</v>
      </c>
      <c r="B17" s="173" t="s">
        <v>176</v>
      </c>
      <c r="C17" s="170">
        <v>47.952000000000005</v>
      </c>
      <c r="D17" s="174">
        <v>0.8</v>
      </c>
      <c r="G17" s="62" t="s">
        <v>14</v>
      </c>
      <c r="H17" s="63">
        <f>100*C16</f>
        <v>7192.799999999999</v>
      </c>
      <c r="I17" s="64"/>
      <c r="J17" s="64">
        <f t="shared" si="0"/>
        <v>5394.599999999999</v>
      </c>
      <c r="K17" s="64">
        <f t="shared" si="2"/>
        <v>3596.3999999999996</v>
      </c>
      <c r="L17" s="64"/>
      <c r="M17" s="64"/>
      <c r="N17" s="64"/>
      <c r="O17" s="64"/>
      <c r="P17" s="65"/>
    </row>
    <row r="18" spans="1:16" ht="17.25" customHeight="1">
      <c r="A18" s="172" t="s">
        <v>16</v>
      </c>
      <c r="B18" s="173" t="s">
        <v>79</v>
      </c>
      <c r="C18" s="170">
        <v>107.892</v>
      </c>
      <c r="D18" s="174">
        <v>1.8</v>
      </c>
      <c r="E18" s="273"/>
      <c r="F18" s="274"/>
      <c r="G18" s="25" t="s">
        <v>15</v>
      </c>
      <c r="H18" s="13">
        <f>100*C17</f>
        <v>4795.200000000001</v>
      </c>
      <c r="I18" s="9">
        <f>90*C17</f>
        <v>4315.68</v>
      </c>
      <c r="J18" s="9">
        <f t="shared" si="0"/>
        <v>3596.4000000000005</v>
      </c>
      <c r="K18" s="9">
        <f t="shared" si="2"/>
        <v>2397.6000000000004</v>
      </c>
      <c r="L18" s="9">
        <f>25*C17</f>
        <v>1198.8000000000002</v>
      </c>
      <c r="M18" s="9">
        <f>17.5*C17</f>
        <v>839.1600000000001</v>
      </c>
      <c r="N18" s="9">
        <f>15*C17</f>
        <v>719.2800000000001</v>
      </c>
      <c r="O18" s="9">
        <f>12.5*C17</f>
        <v>599.4000000000001</v>
      </c>
      <c r="P18" s="39">
        <f>10*C17</f>
        <v>479.52000000000004</v>
      </c>
    </row>
    <row r="19" spans="1:16" ht="15">
      <c r="A19" s="172" t="s">
        <v>17</v>
      </c>
      <c r="B19" s="173" t="s">
        <v>102</v>
      </c>
      <c r="C19" s="170">
        <v>72.5274</v>
      </c>
      <c r="D19" s="174">
        <v>1.21</v>
      </c>
      <c r="E19" s="273"/>
      <c r="F19" s="274"/>
      <c r="G19" s="62" t="s">
        <v>16</v>
      </c>
      <c r="H19" s="63"/>
      <c r="I19" s="64"/>
      <c r="J19" s="64">
        <f t="shared" si="0"/>
        <v>8091.9</v>
      </c>
      <c r="K19" s="64">
        <f t="shared" si="2"/>
        <v>5394.599999999999</v>
      </c>
      <c r="L19" s="64"/>
      <c r="M19" s="64"/>
      <c r="N19" s="64"/>
      <c r="O19" s="64"/>
      <c r="P19" s="65"/>
    </row>
    <row r="20" spans="1:16" ht="15">
      <c r="A20" s="172" t="s">
        <v>18</v>
      </c>
      <c r="B20" s="173" t="s">
        <v>102</v>
      </c>
      <c r="C20" s="170">
        <v>53.946</v>
      </c>
      <c r="D20" s="174">
        <v>0.9</v>
      </c>
      <c r="E20" s="273"/>
      <c r="F20" s="274"/>
      <c r="G20" s="25" t="s">
        <v>17</v>
      </c>
      <c r="H20" s="13"/>
      <c r="I20" s="9"/>
      <c r="J20" s="9">
        <f t="shared" si="0"/>
        <v>5439.555</v>
      </c>
      <c r="K20" s="9">
        <f t="shared" si="2"/>
        <v>3626.37</v>
      </c>
      <c r="L20" s="9">
        <f>25*C19</f>
        <v>1813.185</v>
      </c>
      <c r="M20" s="9"/>
      <c r="N20" s="9"/>
      <c r="O20" s="9"/>
      <c r="P20" s="39"/>
    </row>
    <row r="21" spans="1:18" ht="15">
      <c r="A21" s="172" t="s">
        <v>19</v>
      </c>
      <c r="B21" s="173" t="s">
        <v>176</v>
      </c>
      <c r="C21" s="170">
        <v>37.76220000000001</v>
      </c>
      <c r="D21" s="174">
        <v>0.63</v>
      </c>
      <c r="E21" s="314" t="s">
        <v>87</v>
      </c>
      <c r="F21" s="315"/>
      <c r="G21" s="62" t="s">
        <v>18</v>
      </c>
      <c r="H21" s="63"/>
      <c r="I21" s="64"/>
      <c r="J21" s="64">
        <f t="shared" si="0"/>
        <v>4045.95</v>
      </c>
      <c r="K21" s="64">
        <f t="shared" si="2"/>
        <v>2697.2999999999997</v>
      </c>
      <c r="L21" s="64">
        <f>25*C20</f>
        <v>1348.6499999999999</v>
      </c>
      <c r="M21" s="64"/>
      <c r="N21" s="64"/>
      <c r="O21" s="64"/>
      <c r="P21" s="65"/>
      <c r="Q21" s="273"/>
      <c r="R21" s="257"/>
    </row>
    <row r="22" spans="1:22" ht="15">
      <c r="A22" s="172" t="s">
        <v>20</v>
      </c>
      <c r="B22" s="173" t="s">
        <v>81</v>
      </c>
      <c r="C22" s="170">
        <v>80.91900000000001</v>
      </c>
      <c r="D22" s="174">
        <v>1.35</v>
      </c>
      <c r="E22" s="315"/>
      <c r="F22" s="315"/>
      <c r="G22" s="111" t="s">
        <v>19</v>
      </c>
      <c r="H22" s="112">
        <f>100*C21</f>
        <v>3776.2200000000007</v>
      </c>
      <c r="I22" s="113">
        <f>90*C21</f>
        <v>3398.598000000001</v>
      </c>
      <c r="J22" s="113">
        <f t="shared" si="0"/>
        <v>2832.1650000000004</v>
      </c>
      <c r="K22" s="113">
        <f t="shared" si="2"/>
        <v>1888.1100000000004</v>
      </c>
      <c r="L22" s="113">
        <f>25*C21</f>
        <v>944.0550000000002</v>
      </c>
      <c r="M22" s="113">
        <f>17.5*C21</f>
        <v>660.8385000000001</v>
      </c>
      <c r="N22" s="113">
        <f>15*C21</f>
        <v>566.4330000000001</v>
      </c>
      <c r="O22" s="113">
        <f>12.5*C21</f>
        <v>472.0275000000001</v>
      </c>
      <c r="P22" s="114">
        <f>10*C21</f>
        <v>377.62200000000007</v>
      </c>
      <c r="Q22" s="315" t="s">
        <v>87</v>
      </c>
      <c r="R22" s="315"/>
      <c r="V22" s="67"/>
    </row>
    <row r="23" spans="1:18" ht="15" customHeight="1">
      <c r="A23" s="172" t="s">
        <v>21</v>
      </c>
      <c r="B23" s="173" t="s">
        <v>81</v>
      </c>
      <c r="C23" s="170">
        <v>53.946</v>
      </c>
      <c r="D23" s="174">
        <v>0.9</v>
      </c>
      <c r="E23" s="315"/>
      <c r="F23" s="315"/>
      <c r="G23" s="62" t="s">
        <v>20</v>
      </c>
      <c r="H23" s="63"/>
      <c r="I23" s="64"/>
      <c r="J23" s="64">
        <f t="shared" si="0"/>
        <v>6068.925000000001</v>
      </c>
      <c r="K23" s="64">
        <f t="shared" si="2"/>
        <v>4045.9500000000007</v>
      </c>
      <c r="L23" s="64"/>
      <c r="M23" s="64"/>
      <c r="N23" s="64"/>
      <c r="O23" s="64"/>
      <c r="P23" s="65"/>
      <c r="Q23" s="315"/>
      <c r="R23" s="315"/>
    </row>
    <row r="24" spans="1:18" ht="15">
      <c r="A24" s="172" t="s">
        <v>22</v>
      </c>
      <c r="B24" s="173" t="s">
        <v>81</v>
      </c>
      <c r="C24" s="170">
        <v>41.958</v>
      </c>
      <c r="D24" s="174">
        <v>0.7</v>
      </c>
      <c r="E24" s="315"/>
      <c r="F24" s="315"/>
      <c r="G24" s="25" t="s">
        <v>21</v>
      </c>
      <c r="H24" s="13"/>
      <c r="I24" s="9"/>
      <c r="J24" s="9">
        <f t="shared" si="0"/>
        <v>4045.95</v>
      </c>
      <c r="K24" s="9">
        <f t="shared" si="2"/>
        <v>2697.2999999999997</v>
      </c>
      <c r="L24" s="9"/>
      <c r="M24" s="9"/>
      <c r="N24" s="9"/>
      <c r="O24" s="9"/>
      <c r="P24" s="39"/>
      <c r="Q24" s="315"/>
      <c r="R24" s="315"/>
    </row>
    <row r="25" spans="1:18" ht="13.5" customHeight="1">
      <c r="A25" s="172" t="s">
        <v>23</v>
      </c>
      <c r="B25" s="173" t="s">
        <v>176</v>
      </c>
      <c r="C25" s="170">
        <v>29.97</v>
      </c>
      <c r="D25" s="174">
        <v>0.5</v>
      </c>
      <c r="E25" s="315"/>
      <c r="F25" s="315"/>
      <c r="G25" s="62" t="s">
        <v>22</v>
      </c>
      <c r="H25" s="63"/>
      <c r="I25" s="64"/>
      <c r="J25" s="64">
        <f t="shared" si="0"/>
        <v>3146.85</v>
      </c>
      <c r="K25" s="64">
        <f t="shared" si="2"/>
        <v>2097.9</v>
      </c>
      <c r="L25" s="64"/>
      <c r="M25" s="64"/>
      <c r="N25" s="64"/>
      <c r="O25" s="64"/>
      <c r="P25" s="65"/>
      <c r="Q25" s="315"/>
      <c r="R25" s="315"/>
    </row>
    <row r="26" spans="1:18" ht="13.5" customHeight="1">
      <c r="A26" s="175" t="s">
        <v>24</v>
      </c>
      <c r="B26" s="176" t="s">
        <v>31</v>
      </c>
      <c r="C26" s="170">
        <v>35.52</v>
      </c>
      <c r="D26" s="177">
        <v>0.49</v>
      </c>
      <c r="E26" s="315"/>
      <c r="F26" s="315"/>
      <c r="G26" s="111" t="s">
        <v>23</v>
      </c>
      <c r="H26" s="112">
        <f>100*C25</f>
        <v>2997</v>
      </c>
      <c r="I26" s="113">
        <f>90*C25</f>
        <v>2697.2999999999997</v>
      </c>
      <c r="J26" s="113">
        <f>75*C25</f>
        <v>2247.75</v>
      </c>
      <c r="K26" s="113">
        <f>50*C25</f>
        <v>1498.5</v>
      </c>
      <c r="L26" s="113">
        <f>25*C25</f>
        <v>749.25</v>
      </c>
      <c r="M26" s="113">
        <f>17.5*C25</f>
        <v>524.475</v>
      </c>
      <c r="N26" s="113">
        <f>15*C25</f>
        <v>449.54999999999995</v>
      </c>
      <c r="O26" s="113">
        <f>12.5*C25</f>
        <v>374.625</v>
      </c>
      <c r="P26" s="114">
        <f>10*C25</f>
        <v>299.7</v>
      </c>
      <c r="Q26" s="315"/>
      <c r="R26" s="315"/>
    </row>
    <row r="27" spans="1:18" ht="13.5" customHeight="1">
      <c r="A27" s="175" t="s">
        <v>168</v>
      </c>
      <c r="B27" s="178" t="s">
        <v>31</v>
      </c>
      <c r="C27" s="170">
        <v>52.17</v>
      </c>
      <c r="D27" s="179">
        <v>0.73</v>
      </c>
      <c r="E27" s="315"/>
      <c r="F27" s="315"/>
      <c r="G27" s="181" t="s">
        <v>168</v>
      </c>
      <c r="H27" s="112"/>
      <c r="I27" s="113"/>
      <c r="J27" s="113"/>
      <c r="K27" s="113">
        <f>50*C27</f>
        <v>2608.5</v>
      </c>
      <c r="L27" s="113"/>
      <c r="M27" s="113"/>
      <c r="N27" s="113"/>
      <c r="O27" s="113"/>
      <c r="P27" s="114"/>
      <c r="Q27" s="315"/>
      <c r="R27" s="315"/>
    </row>
    <row r="28" spans="1:18" ht="15.75" customHeight="1" thickBot="1">
      <c r="A28" s="175" t="s">
        <v>25</v>
      </c>
      <c r="B28" s="178" t="s">
        <v>82</v>
      </c>
      <c r="C28" s="170">
        <v>68.82</v>
      </c>
      <c r="D28" s="179">
        <v>0.96</v>
      </c>
      <c r="E28" s="315"/>
      <c r="F28" s="315"/>
      <c r="G28" s="66" t="s">
        <v>24</v>
      </c>
      <c r="H28" s="63"/>
      <c r="I28" s="64"/>
      <c r="J28" s="64"/>
      <c r="K28" s="64">
        <f>50*C26</f>
        <v>1776.0000000000002</v>
      </c>
      <c r="L28" s="64"/>
      <c r="M28" s="64"/>
      <c r="N28" s="64"/>
      <c r="O28" s="64"/>
      <c r="P28" s="65"/>
      <c r="Q28" s="315"/>
      <c r="R28" s="315"/>
    </row>
    <row r="29" spans="1:18" ht="15.75" customHeight="1" thickBot="1">
      <c r="A29" s="308" t="s">
        <v>88</v>
      </c>
      <c r="B29" s="309"/>
      <c r="C29" s="309"/>
      <c r="D29" s="310"/>
      <c r="E29" s="315"/>
      <c r="F29" s="315"/>
      <c r="G29" s="26" t="s">
        <v>25</v>
      </c>
      <c r="H29" s="33"/>
      <c r="I29" s="40"/>
      <c r="J29" s="40"/>
      <c r="K29" s="40">
        <f>30*C28</f>
        <v>2064.6</v>
      </c>
      <c r="L29" s="40"/>
      <c r="M29" s="40"/>
      <c r="N29" s="40">
        <f>9.9*C28</f>
        <v>681.318</v>
      </c>
      <c r="O29" s="40"/>
      <c r="P29" s="41">
        <f>6.6*C28</f>
        <v>454.21199999999993</v>
      </c>
      <c r="Q29" s="315"/>
      <c r="R29" s="315"/>
    </row>
    <row r="30" spans="1:18" ht="15.75" thickBot="1">
      <c r="A30" s="73" t="s">
        <v>0</v>
      </c>
      <c r="B30" s="74" t="s">
        <v>1</v>
      </c>
      <c r="C30" s="74" t="s">
        <v>2</v>
      </c>
      <c r="D30" s="216" t="s">
        <v>84</v>
      </c>
      <c r="E30" s="315"/>
      <c r="F30" s="315"/>
      <c r="G30" s="308" t="s">
        <v>88</v>
      </c>
      <c r="H30" s="319"/>
      <c r="I30" s="319"/>
      <c r="J30" s="319"/>
      <c r="K30" s="319"/>
      <c r="L30" s="319"/>
      <c r="M30" s="319"/>
      <c r="N30" s="319"/>
      <c r="O30" s="319"/>
      <c r="P30" s="320"/>
      <c r="Q30" s="315"/>
      <c r="R30" s="315"/>
    </row>
    <row r="31" spans="1:18" ht="14.25" customHeight="1" thickBot="1">
      <c r="A31" s="207" t="s">
        <v>3</v>
      </c>
      <c r="B31" s="117" t="s">
        <v>26</v>
      </c>
      <c r="C31" s="212">
        <v>124.67519999999999</v>
      </c>
      <c r="D31" s="85">
        <v>1.44</v>
      </c>
      <c r="E31" s="315"/>
      <c r="F31" s="315"/>
      <c r="G31" s="50"/>
      <c r="H31" s="321" t="s">
        <v>112</v>
      </c>
      <c r="I31" s="321"/>
      <c r="J31" s="321"/>
      <c r="K31" s="321"/>
      <c r="L31" s="321"/>
      <c r="M31" s="321"/>
      <c r="N31" s="321"/>
      <c r="O31" s="321"/>
      <c r="P31" s="322"/>
      <c r="Q31" s="315"/>
      <c r="R31" s="315"/>
    </row>
    <row r="32" spans="1:18" ht="14.25" customHeight="1" thickBot="1">
      <c r="A32" s="128" t="s">
        <v>4</v>
      </c>
      <c r="B32" s="14" t="s">
        <v>115</v>
      </c>
      <c r="C32" s="213">
        <v>69.26400000000001</v>
      </c>
      <c r="D32" s="75">
        <v>0.8</v>
      </c>
      <c r="E32" s="315"/>
      <c r="F32" s="315"/>
      <c r="G32" s="54" t="s">
        <v>0</v>
      </c>
      <c r="H32" s="55" t="s">
        <v>103</v>
      </c>
      <c r="I32" s="56">
        <v>1.8</v>
      </c>
      <c r="J32" s="56">
        <v>1.5</v>
      </c>
      <c r="K32" s="56" t="s">
        <v>91</v>
      </c>
      <c r="L32" s="56">
        <v>0.5</v>
      </c>
      <c r="M32" s="56">
        <v>0.35</v>
      </c>
      <c r="N32" s="56">
        <v>0.3</v>
      </c>
      <c r="O32" s="56">
        <v>0.25</v>
      </c>
      <c r="P32" s="57">
        <v>0.2</v>
      </c>
      <c r="Q32" s="315"/>
      <c r="R32" s="315"/>
    </row>
    <row r="33" spans="1:18" ht="15.75" customHeight="1">
      <c r="A33" s="128" t="s">
        <v>5</v>
      </c>
      <c r="B33" s="14" t="s">
        <v>35</v>
      </c>
      <c r="C33" s="213">
        <v>96.96960000000001</v>
      </c>
      <c r="D33" s="75">
        <v>1.12</v>
      </c>
      <c r="E33" s="315"/>
      <c r="F33" s="315"/>
      <c r="G33" s="201" t="s">
        <v>3</v>
      </c>
      <c r="H33" s="202">
        <f>60*C31</f>
        <v>7480.512</v>
      </c>
      <c r="I33" s="203">
        <f>54*C31</f>
        <v>6732.4608</v>
      </c>
      <c r="J33" s="203">
        <f aca="true" t="shared" si="3" ref="J33:J47">75*C31</f>
        <v>9350.64</v>
      </c>
      <c r="K33" s="203"/>
      <c r="L33" s="203"/>
      <c r="M33" s="203"/>
      <c r="N33" s="203"/>
      <c r="O33" s="203"/>
      <c r="P33" s="204"/>
      <c r="Q33" s="315"/>
      <c r="R33" s="315"/>
    </row>
    <row r="34" spans="1:18" ht="12.75" customHeight="1">
      <c r="A34" s="128" t="s">
        <v>10</v>
      </c>
      <c r="B34" s="14" t="s">
        <v>27</v>
      </c>
      <c r="C34" s="213">
        <v>67.53240000000001</v>
      </c>
      <c r="D34" s="75">
        <v>0.78</v>
      </c>
      <c r="E34" s="315"/>
      <c r="F34" s="315"/>
      <c r="G34" s="68" t="s">
        <v>4</v>
      </c>
      <c r="H34" s="69">
        <f>100*C32</f>
        <v>6926.4000000000015</v>
      </c>
      <c r="I34" s="70">
        <f>90*C32</f>
        <v>6233.760000000001</v>
      </c>
      <c r="J34" s="70">
        <f t="shared" si="3"/>
        <v>5194.800000000001</v>
      </c>
      <c r="K34" s="70"/>
      <c r="L34" s="70"/>
      <c r="M34" s="70"/>
      <c r="N34" s="70"/>
      <c r="O34" s="70"/>
      <c r="P34" s="182"/>
      <c r="Q34" s="315"/>
      <c r="R34" s="315"/>
    </row>
    <row r="35" spans="1:18" ht="15">
      <c r="A35" s="128" t="s">
        <v>11</v>
      </c>
      <c r="B35" s="14" t="s">
        <v>30</v>
      </c>
      <c r="C35" s="213">
        <v>192.2076</v>
      </c>
      <c r="D35" s="75">
        <v>2.22</v>
      </c>
      <c r="E35" s="315"/>
      <c r="F35" s="315"/>
      <c r="G35" s="205" t="s">
        <v>5</v>
      </c>
      <c r="H35" s="206">
        <f>100*C33</f>
        <v>9696.960000000001</v>
      </c>
      <c r="I35" s="115">
        <f>90*C33</f>
        <v>8727.264000000001</v>
      </c>
      <c r="J35" s="115">
        <f t="shared" si="3"/>
        <v>7272.720000000001</v>
      </c>
      <c r="K35" s="115"/>
      <c r="L35" s="115"/>
      <c r="M35" s="115"/>
      <c r="N35" s="115"/>
      <c r="O35" s="115"/>
      <c r="P35" s="183"/>
      <c r="Q35" s="315"/>
      <c r="R35" s="315"/>
    </row>
    <row r="36" spans="1:18" ht="12" customHeight="1">
      <c r="A36" s="128" t="s">
        <v>12</v>
      </c>
      <c r="B36" s="14" t="s">
        <v>30</v>
      </c>
      <c r="C36" s="213">
        <v>138.52800000000002</v>
      </c>
      <c r="D36" s="75">
        <v>1.6</v>
      </c>
      <c r="E36" s="315"/>
      <c r="F36" s="315"/>
      <c r="G36" s="68" t="s">
        <v>10</v>
      </c>
      <c r="H36" s="69"/>
      <c r="I36" s="70"/>
      <c r="J36" s="70">
        <f t="shared" si="3"/>
        <v>5064.93</v>
      </c>
      <c r="K36" s="70"/>
      <c r="L36" s="70"/>
      <c r="M36" s="70"/>
      <c r="N36" s="70"/>
      <c r="O36" s="70"/>
      <c r="P36" s="182"/>
      <c r="Q36" s="315"/>
      <c r="R36" s="315"/>
    </row>
    <row r="37" spans="1:18" ht="12.75" customHeight="1">
      <c r="A37" s="128" t="s">
        <v>13</v>
      </c>
      <c r="B37" s="14" t="s">
        <v>30</v>
      </c>
      <c r="C37" s="213">
        <v>167.96519999999998</v>
      </c>
      <c r="D37" s="75">
        <v>1.94</v>
      </c>
      <c r="E37" s="315"/>
      <c r="F37" s="315"/>
      <c r="G37" s="205" t="s">
        <v>11</v>
      </c>
      <c r="H37" s="206"/>
      <c r="I37" s="115"/>
      <c r="J37" s="115">
        <f t="shared" si="3"/>
        <v>14415.570000000002</v>
      </c>
      <c r="K37" s="115">
        <f>50*C35</f>
        <v>9610.380000000001</v>
      </c>
      <c r="L37" s="115"/>
      <c r="M37" s="115"/>
      <c r="N37" s="115"/>
      <c r="O37" s="115"/>
      <c r="P37" s="183"/>
      <c r="Q37" s="315"/>
      <c r="R37" s="315"/>
    </row>
    <row r="38" spans="1:18" ht="15">
      <c r="A38" s="128" t="s">
        <v>14</v>
      </c>
      <c r="B38" s="14" t="s">
        <v>28</v>
      </c>
      <c r="C38" s="213">
        <v>103.89599999999999</v>
      </c>
      <c r="D38" s="75">
        <v>1.2</v>
      </c>
      <c r="E38" s="315"/>
      <c r="F38" s="315"/>
      <c r="G38" s="68" t="s">
        <v>12</v>
      </c>
      <c r="H38" s="69"/>
      <c r="I38" s="70"/>
      <c r="J38" s="70">
        <f t="shared" si="3"/>
        <v>10389.600000000002</v>
      </c>
      <c r="K38" s="70">
        <f>50*C36</f>
        <v>6926.4000000000015</v>
      </c>
      <c r="L38" s="70"/>
      <c r="M38" s="70"/>
      <c r="N38" s="70"/>
      <c r="O38" s="70"/>
      <c r="P38" s="182"/>
      <c r="Q38" s="315"/>
      <c r="R38" s="315"/>
    </row>
    <row r="39" spans="1:18" ht="14.25" customHeight="1">
      <c r="A39" s="128" t="s">
        <v>15</v>
      </c>
      <c r="B39" s="14" t="s">
        <v>29</v>
      </c>
      <c r="C39" s="213">
        <v>69.26400000000001</v>
      </c>
      <c r="D39" s="75">
        <v>0.8</v>
      </c>
      <c r="E39" s="315"/>
      <c r="F39" s="315"/>
      <c r="G39" s="205" t="s">
        <v>13</v>
      </c>
      <c r="H39" s="206"/>
      <c r="I39" s="115"/>
      <c r="J39" s="115">
        <f t="shared" si="3"/>
        <v>12597.39</v>
      </c>
      <c r="K39" s="115">
        <f aca="true" t="shared" si="4" ref="K39:K51">50*C37</f>
        <v>8398.259999999998</v>
      </c>
      <c r="L39" s="115"/>
      <c r="M39" s="115"/>
      <c r="N39" s="115"/>
      <c r="O39" s="115"/>
      <c r="P39" s="183"/>
      <c r="Q39" s="315"/>
      <c r="R39" s="315"/>
    </row>
    <row r="40" spans="1:18" ht="15" customHeight="1">
      <c r="A40" s="128" t="s">
        <v>32</v>
      </c>
      <c r="B40" s="14" t="s">
        <v>36</v>
      </c>
      <c r="C40" s="213">
        <v>58.00860000000001</v>
      </c>
      <c r="D40" s="75">
        <v>0.67</v>
      </c>
      <c r="E40" s="315"/>
      <c r="F40" s="315"/>
      <c r="G40" s="68" t="s">
        <v>14</v>
      </c>
      <c r="H40" s="69">
        <f>100*C38</f>
        <v>10389.599999999999</v>
      </c>
      <c r="I40" s="70"/>
      <c r="J40" s="70">
        <f t="shared" si="3"/>
        <v>7792.199999999999</v>
      </c>
      <c r="K40" s="70">
        <f t="shared" si="4"/>
        <v>5194.799999999999</v>
      </c>
      <c r="L40" s="70"/>
      <c r="M40" s="70"/>
      <c r="N40" s="70"/>
      <c r="O40" s="70"/>
      <c r="P40" s="182"/>
      <c r="Q40" s="315"/>
      <c r="R40" s="315"/>
    </row>
    <row r="41" spans="1:18" ht="14.25" customHeight="1">
      <c r="A41" s="128" t="s">
        <v>16</v>
      </c>
      <c r="B41" s="14" t="s">
        <v>30</v>
      </c>
      <c r="C41" s="213">
        <v>155.844</v>
      </c>
      <c r="D41" s="75">
        <v>1.8</v>
      </c>
      <c r="E41" s="315"/>
      <c r="F41" s="315"/>
      <c r="G41" s="205" t="s">
        <v>15</v>
      </c>
      <c r="H41" s="206">
        <f>100*C39</f>
        <v>6926.4000000000015</v>
      </c>
      <c r="I41" s="115">
        <f>90*C39</f>
        <v>6233.760000000001</v>
      </c>
      <c r="J41" s="115">
        <f t="shared" si="3"/>
        <v>5194.800000000001</v>
      </c>
      <c r="K41" s="115">
        <f t="shared" si="4"/>
        <v>3463.2000000000007</v>
      </c>
      <c r="L41" s="115">
        <f>25*C39</f>
        <v>1731.6000000000004</v>
      </c>
      <c r="M41" s="115">
        <f>17.5*C39</f>
        <v>1212.1200000000001</v>
      </c>
      <c r="N41" s="115">
        <f>15*C39</f>
        <v>1038.96</v>
      </c>
      <c r="O41" s="115">
        <f>12.5*C39</f>
        <v>865.8000000000002</v>
      </c>
      <c r="P41" s="183">
        <f>10*C39</f>
        <v>692.6400000000001</v>
      </c>
      <c r="Q41" s="315"/>
      <c r="R41" s="315"/>
    </row>
    <row r="42" spans="1:18" ht="15">
      <c r="A42" s="128" t="s">
        <v>17</v>
      </c>
      <c r="B42" s="14" t="s">
        <v>30</v>
      </c>
      <c r="C42" s="213">
        <v>104.7618</v>
      </c>
      <c r="D42" s="75">
        <v>1.21</v>
      </c>
      <c r="E42" s="315"/>
      <c r="F42" s="315"/>
      <c r="G42" s="68" t="s">
        <v>32</v>
      </c>
      <c r="H42" s="69">
        <f>100*C40</f>
        <v>5800.860000000001</v>
      </c>
      <c r="I42" s="70">
        <f>90*C40</f>
        <v>5220.774</v>
      </c>
      <c r="J42" s="70">
        <f t="shared" si="3"/>
        <v>4350.645</v>
      </c>
      <c r="K42" s="70">
        <f t="shared" si="4"/>
        <v>2900.4300000000003</v>
      </c>
      <c r="L42" s="70">
        <f>25*C40</f>
        <v>1450.2150000000001</v>
      </c>
      <c r="M42" s="70"/>
      <c r="N42" s="70"/>
      <c r="O42" s="70"/>
      <c r="P42" s="182"/>
      <c r="Q42" s="315"/>
      <c r="R42" s="315"/>
    </row>
    <row r="43" spans="1:18" ht="13.5" customHeight="1">
      <c r="A43" s="128" t="s">
        <v>18</v>
      </c>
      <c r="B43" s="14" t="s">
        <v>30</v>
      </c>
      <c r="C43" s="213">
        <v>77.922</v>
      </c>
      <c r="D43" s="75">
        <v>0.9</v>
      </c>
      <c r="E43" s="315"/>
      <c r="F43" s="315"/>
      <c r="G43" s="205" t="s">
        <v>16</v>
      </c>
      <c r="H43" s="206"/>
      <c r="I43" s="115"/>
      <c r="J43" s="115">
        <f t="shared" si="3"/>
        <v>11688.3</v>
      </c>
      <c r="K43" s="115">
        <f t="shared" si="4"/>
        <v>7792.2</v>
      </c>
      <c r="L43" s="115"/>
      <c r="M43" s="115"/>
      <c r="N43" s="115"/>
      <c r="O43" s="115"/>
      <c r="P43" s="183"/>
      <c r="Q43" s="315"/>
      <c r="R43" s="315"/>
    </row>
    <row r="44" spans="1:18" ht="11.25" customHeight="1">
      <c r="A44" s="128" t="s">
        <v>33</v>
      </c>
      <c r="B44" s="14" t="s">
        <v>30</v>
      </c>
      <c r="C44" s="213">
        <v>138.52800000000002</v>
      </c>
      <c r="D44" s="75">
        <v>1.6</v>
      </c>
      <c r="E44" s="315"/>
      <c r="F44" s="315"/>
      <c r="G44" s="68" t="s">
        <v>17</v>
      </c>
      <c r="H44" s="69"/>
      <c r="I44" s="70"/>
      <c r="J44" s="70">
        <f t="shared" si="3"/>
        <v>7857.134999999999</v>
      </c>
      <c r="K44" s="70">
        <f t="shared" si="4"/>
        <v>5238.09</v>
      </c>
      <c r="L44" s="70"/>
      <c r="M44" s="70"/>
      <c r="N44" s="70"/>
      <c r="O44" s="70"/>
      <c r="P44" s="182"/>
      <c r="Q44" s="315"/>
      <c r="R44" s="315"/>
    </row>
    <row r="45" spans="1:18" ht="12" customHeight="1">
      <c r="A45" s="128" t="s">
        <v>19</v>
      </c>
      <c r="B45" s="14" t="s">
        <v>29</v>
      </c>
      <c r="C45" s="213">
        <v>54.5454</v>
      </c>
      <c r="D45" s="75">
        <v>0.63</v>
      </c>
      <c r="E45" s="315"/>
      <c r="F45" s="315"/>
      <c r="G45" s="205" t="s">
        <v>18</v>
      </c>
      <c r="H45" s="206"/>
      <c r="I45" s="115"/>
      <c r="J45" s="115">
        <f t="shared" si="3"/>
        <v>5844.15</v>
      </c>
      <c r="K45" s="115">
        <f t="shared" si="4"/>
        <v>3896.1</v>
      </c>
      <c r="L45" s="115"/>
      <c r="M45" s="115"/>
      <c r="N45" s="115"/>
      <c r="O45" s="115"/>
      <c r="P45" s="183"/>
      <c r="Q45" s="315"/>
      <c r="R45" s="315"/>
    </row>
    <row r="46" spans="1:18" ht="12" customHeight="1">
      <c r="A46" s="128" t="s">
        <v>20</v>
      </c>
      <c r="B46" s="14" t="s">
        <v>31</v>
      </c>
      <c r="C46" s="213">
        <v>116.88300000000001</v>
      </c>
      <c r="D46" s="75">
        <v>1.35</v>
      </c>
      <c r="E46" s="315"/>
      <c r="F46" s="315"/>
      <c r="G46" s="68" t="s">
        <v>33</v>
      </c>
      <c r="H46" s="69"/>
      <c r="I46" s="70"/>
      <c r="J46" s="70">
        <f t="shared" si="3"/>
        <v>10389.600000000002</v>
      </c>
      <c r="K46" s="70">
        <f t="shared" si="4"/>
        <v>6926.4000000000015</v>
      </c>
      <c r="L46" s="70"/>
      <c r="M46" s="70"/>
      <c r="N46" s="70"/>
      <c r="O46" s="70"/>
      <c r="P46" s="182"/>
      <c r="Q46" s="315"/>
      <c r="R46" s="315"/>
    </row>
    <row r="47" spans="1:18" ht="15">
      <c r="A47" s="128" t="s">
        <v>22</v>
      </c>
      <c r="B47" s="14" t="s">
        <v>37</v>
      </c>
      <c r="C47" s="213">
        <v>60.605999999999995</v>
      </c>
      <c r="D47" s="75">
        <v>0.7</v>
      </c>
      <c r="E47" s="315"/>
      <c r="F47" s="315"/>
      <c r="G47" s="205" t="s">
        <v>19</v>
      </c>
      <c r="H47" s="206">
        <f>100*C45</f>
        <v>5454.54</v>
      </c>
      <c r="I47" s="115">
        <f>90*C45</f>
        <v>4909.086</v>
      </c>
      <c r="J47" s="115">
        <f t="shared" si="3"/>
        <v>4090.905</v>
      </c>
      <c r="K47" s="115">
        <f t="shared" si="4"/>
        <v>2727.27</v>
      </c>
      <c r="L47" s="115">
        <f>25*C45</f>
        <v>1363.635</v>
      </c>
      <c r="M47" s="115">
        <f>17.5*C45</f>
        <v>954.5445</v>
      </c>
      <c r="N47" s="115">
        <f>15*C45</f>
        <v>818.181</v>
      </c>
      <c r="O47" s="115">
        <f>15*C45</f>
        <v>818.181</v>
      </c>
      <c r="P47" s="183">
        <f>10*C45</f>
        <v>545.454</v>
      </c>
      <c r="Q47" s="315"/>
      <c r="R47" s="315"/>
    </row>
    <row r="48" spans="1:18" ht="15">
      <c r="A48" s="128" t="s">
        <v>21</v>
      </c>
      <c r="B48" s="14" t="s">
        <v>37</v>
      </c>
      <c r="C48" s="213">
        <v>77.922</v>
      </c>
      <c r="D48" s="75">
        <v>0.9</v>
      </c>
      <c r="E48" s="315"/>
      <c r="F48" s="315"/>
      <c r="G48" s="68" t="s">
        <v>20</v>
      </c>
      <c r="H48" s="69"/>
      <c r="I48" s="70"/>
      <c r="J48" s="70"/>
      <c r="K48" s="70">
        <f t="shared" si="4"/>
        <v>5844.150000000001</v>
      </c>
      <c r="L48" s="70"/>
      <c r="M48" s="70"/>
      <c r="N48" s="70"/>
      <c r="O48" s="70"/>
      <c r="P48" s="182"/>
      <c r="Q48" s="315"/>
      <c r="R48" s="315"/>
    </row>
    <row r="49" spans="1:18" ht="16.5" customHeight="1">
      <c r="A49" s="208" t="s">
        <v>34</v>
      </c>
      <c r="B49" s="209" t="s">
        <v>37</v>
      </c>
      <c r="C49" s="213">
        <v>103.89599999999999</v>
      </c>
      <c r="D49" s="76">
        <v>1.2</v>
      </c>
      <c r="E49" s="315"/>
      <c r="F49" s="315"/>
      <c r="G49" s="205" t="s">
        <v>22</v>
      </c>
      <c r="H49" s="206"/>
      <c r="I49" s="115"/>
      <c r="J49" s="115">
        <f>75*C47</f>
        <v>4545.45</v>
      </c>
      <c r="K49" s="115">
        <f t="shared" si="4"/>
        <v>3030.2999999999997</v>
      </c>
      <c r="L49" s="115"/>
      <c r="M49" s="115"/>
      <c r="N49" s="115"/>
      <c r="O49" s="115"/>
      <c r="P49" s="183"/>
      <c r="Q49" s="315"/>
      <c r="R49" s="315"/>
    </row>
    <row r="50" spans="1:18" ht="13.5" customHeight="1">
      <c r="A50" s="208" t="s">
        <v>23</v>
      </c>
      <c r="B50" s="209" t="s">
        <v>37</v>
      </c>
      <c r="C50" s="214">
        <v>43.29</v>
      </c>
      <c r="D50" s="87">
        <v>0.5</v>
      </c>
      <c r="E50" s="315"/>
      <c r="F50" s="315"/>
      <c r="G50" s="68" t="s">
        <v>21</v>
      </c>
      <c r="H50" s="69"/>
      <c r="I50" s="70"/>
      <c r="J50" s="70">
        <f>75*C48</f>
        <v>5844.15</v>
      </c>
      <c r="K50" s="70">
        <f t="shared" si="4"/>
        <v>3896.1</v>
      </c>
      <c r="L50" s="70"/>
      <c r="M50" s="70"/>
      <c r="N50" s="70"/>
      <c r="O50" s="70"/>
      <c r="P50" s="182"/>
      <c r="Q50" s="315"/>
      <c r="R50" s="315"/>
    </row>
    <row r="51" spans="1:18" ht="13.5" customHeight="1" thickBot="1">
      <c r="A51" s="210" t="s">
        <v>169</v>
      </c>
      <c r="B51" s="211" t="s">
        <v>170</v>
      </c>
      <c r="C51" s="215">
        <v>53.86</v>
      </c>
      <c r="D51" s="188"/>
      <c r="E51" s="315"/>
      <c r="F51" s="315"/>
      <c r="G51" s="205" t="s">
        <v>34</v>
      </c>
      <c r="H51" s="206"/>
      <c r="I51" s="115"/>
      <c r="J51" s="115">
        <f>75*C49</f>
        <v>7792.199999999999</v>
      </c>
      <c r="K51" s="115">
        <f t="shared" si="4"/>
        <v>5194.799999999999</v>
      </c>
      <c r="L51" s="115"/>
      <c r="M51" s="115"/>
      <c r="N51" s="115"/>
      <c r="O51" s="115"/>
      <c r="P51" s="183"/>
      <c r="Q51" s="315"/>
      <c r="R51" s="315"/>
    </row>
    <row r="52" spans="1:18" ht="14.25" customHeight="1" thickBot="1">
      <c r="A52" s="275"/>
      <c r="B52" s="275"/>
      <c r="C52" s="275"/>
      <c r="D52" s="275"/>
      <c r="E52" s="275"/>
      <c r="F52" s="274"/>
      <c r="G52" s="184" t="s">
        <v>23</v>
      </c>
      <c r="H52" s="185"/>
      <c r="I52" s="186"/>
      <c r="J52" s="186">
        <f>75*C50</f>
        <v>3246.75</v>
      </c>
      <c r="K52" s="186">
        <f>50*C50</f>
        <v>2164.5</v>
      </c>
      <c r="L52" s="186"/>
      <c r="M52" s="186"/>
      <c r="N52" s="186"/>
      <c r="O52" s="186"/>
      <c r="P52" s="187"/>
      <c r="Q52" s="273"/>
      <c r="R52" s="257"/>
    </row>
    <row r="53" spans="1:18" ht="14.25" customHeight="1" thickBot="1">
      <c r="A53" s="311" t="s">
        <v>89</v>
      </c>
      <c r="B53" s="312"/>
      <c r="C53" s="312"/>
      <c r="D53" s="313"/>
      <c r="E53" s="273"/>
      <c r="F53" s="275"/>
      <c r="G53" s="308" t="s">
        <v>89</v>
      </c>
      <c r="H53" s="309"/>
      <c r="I53" s="309"/>
      <c r="J53" s="309"/>
      <c r="K53" s="309"/>
      <c r="L53" s="309"/>
      <c r="M53" s="309"/>
      <c r="N53" s="309"/>
      <c r="O53" s="309"/>
      <c r="P53" s="310"/>
      <c r="Q53" s="273"/>
      <c r="R53" s="257"/>
    </row>
    <row r="54" spans="1:18" ht="14.25" customHeight="1" thickBot="1">
      <c r="A54" s="108" t="s">
        <v>0</v>
      </c>
      <c r="B54" s="109" t="s">
        <v>1</v>
      </c>
      <c r="C54" s="109" t="s">
        <v>2</v>
      </c>
      <c r="D54" s="110" t="s">
        <v>85</v>
      </c>
      <c r="E54" s="273"/>
      <c r="F54" s="275"/>
      <c r="G54" s="220" t="s">
        <v>0</v>
      </c>
      <c r="H54" s="308" t="s">
        <v>112</v>
      </c>
      <c r="I54" s="309"/>
      <c r="J54" s="309"/>
      <c r="K54" s="309"/>
      <c r="L54" s="310"/>
      <c r="M54" s="51"/>
      <c r="N54" s="51"/>
      <c r="O54" s="51"/>
      <c r="P54" s="52"/>
      <c r="Q54" s="273"/>
      <c r="R54" s="257"/>
    </row>
    <row r="55" spans="1:18" ht="15.75" thickBot="1">
      <c r="A55" s="83" t="s">
        <v>183</v>
      </c>
      <c r="B55" s="84" t="s">
        <v>38</v>
      </c>
      <c r="C55" s="236"/>
      <c r="D55" s="85">
        <v>16</v>
      </c>
      <c r="E55" s="273"/>
      <c r="F55" s="275"/>
      <c r="G55" s="221" t="s">
        <v>111</v>
      </c>
      <c r="H55" s="96" t="s">
        <v>103</v>
      </c>
      <c r="I55" s="97">
        <v>1.8</v>
      </c>
      <c r="J55" s="98">
        <v>1.5</v>
      </c>
      <c r="K55" s="98" t="s">
        <v>91</v>
      </c>
      <c r="L55" s="99">
        <v>1.2</v>
      </c>
      <c r="M55" s="316" t="s">
        <v>181</v>
      </c>
      <c r="N55" s="317"/>
      <c r="O55" s="317"/>
      <c r="P55" s="318"/>
      <c r="Q55" s="273"/>
      <c r="R55" s="257"/>
    </row>
    <row r="56" spans="1:18" ht="15">
      <c r="A56" s="32" t="s">
        <v>184</v>
      </c>
      <c r="B56" s="3" t="s">
        <v>38</v>
      </c>
      <c r="C56" s="237">
        <v>62.91</v>
      </c>
      <c r="D56" s="75">
        <v>22</v>
      </c>
      <c r="E56" s="273"/>
      <c r="F56" s="275"/>
      <c r="G56" s="222" t="s">
        <v>116</v>
      </c>
      <c r="H56" s="13"/>
      <c r="I56" s="9"/>
      <c r="J56" s="9"/>
      <c r="K56" s="9"/>
      <c r="L56" s="39"/>
      <c r="M56" s="258" t="s">
        <v>180</v>
      </c>
      <c r="N56" s="259"/>
      <c r="O56" s="262">
        <v>0.02</v>
      </c>
      <c r="P56" s="263"/>
      <c r="Q56" s="273"/>
      <c r="R56" s="257"/>
    </row>
    <row r="57" spans="1:18" ht="15.75" customHeight="1">
      <c r="A57" s="32" t="s">
        <v>185</v>
      </c>
      <c r="B57" s="3" t="s">
        <v>39</v>
      </c>
      <c r="C57" s="237">
        <v>37.22</v>
      </c>
      <c r="D57" s="75">
        <v>13</v>
      </c>
      <c r="E57" s="273"/>
      <c r="F57" s="275"/>
      <c r="G57" s="62" t="s">
        <v>117</v>
      </c>
      <c r="H57" s="63"/>
      <c r="I57" s="64"/>
      <c r="J57" s="64"/>
      <c r="K57" s="64"/>
      <c r="L57" s="65"/>
      <c r="M57" s="260"/>
      <c r="N57" s="261"/>
      <c r="O57" s="261"/>
      <c r="P57" s="264"/>
      <c r="Q57" s="273"/>
      <c r="R57" s="257"/>
    </row>
    <row r="58" spans="1:18" ht="15">
      <c r="A58" s="86" t="s">
        <v>186</v>
      </c>
      <c r="B58" s="4" t="s">
        <v>39</v>
      </c>
      <c r="C58" s="238">
        <v>31.46</v>
      </c>
      <c r="D58" s="87">
        <v>7</v>
      </c>
      <c r="E58" s="273"/>
      <c r="F58" s="275"/>
      <c r="G58" s="25" t="s">
        <v>118</v>
      </c>
      <c r="H58" s="13">
        <f>20*C57</f>
        <v>744.4</v>
      </c>
      <c r="I58" s="9">
        <f>18*C57</f>
        <v>669.96</v>
      </c>
      <c r="J58" s="9">
        <f>C57*15</f>
        <v>558.3</v>
      </c>
      <c r="K58" s="9">
        <f>10*C57</f>
        <v>372.2</v>
      </c>
      <c r="L58" s="39">
        <f>12*C57</f>
        <v>446.64</v>
      </c>
      <c r="M58" s="293" t="s">
        <v>179</v>
      </c>
      <c r="N58" s="294"/>
      <c r="O58" s="295">
        <v>0.05</v>
      </c>
      <c r="P58" s="296"/>
      <c r="Q58" s="273"/>
      <c r="R58" s="257"/>
    </row>
    <row r="59" spans="1:18" ht="15" customHeight="1" thickBot="1">
      <c r="A59" s="239" t="s">
        <v>187</v>
      </c>
      <c r="B59" s="240" t="s">
        <v>27</v>
      </c>
      <c r="C59" s="241"/>
      <c r="D59" s="242"/>
      <c r="E59" s="273"/>
      <c r="F59" s="275"/>
      <c r="G59" s="223" t="s">
        <v>119</v>
      </c>
      <c r="H59" s="93"/>
      <c r="I59" s="94"/>
      <c r="J59" s="94"/>
      <c r="K59" s="94"/>
      <c r="L59" s="95"/>
      <c r="M59" s="293"/>
      <c r="N59" s="294"/>
      <c r="O59" s="297"/>
      <c r="P59" s="296"/>
      <c r="Q59" s="273"/>
      <c r="R59" s="257"/>
    </row>
    <row r="60" spans="1:18" ht="12.75" customHeight="1" thickBot="1">
      <c r="A60" s="83" t="s">
        <v>188</v>
      </c>
      <c r="B60" s="84" t="s">
        <v>39</v>
      </c>
      <c r="C60" s="236">
        <v>52.54</v>
      </c>
      <c r="D60" s="85">
        <v>13</v>
      </c>
      <c r="E60" s="273"/>
      <c r="F60" s="275"/>
      <c r="G60" s="224" t="s">
        <v>123</v>
      </c>
      <c r="H60" s="100"/>
      <c r="I60" s="101"/>
      <c r="J60" s="102"/>
      <c r="K60" s="101"/>
      <c r="L60" s="103"/>
      <c r="M60" s="298" t="s">
        <v>178</v>
      </c>
      <c r="N60" s="299"/>
      <c r="O60" s="302">
        <v>0.07</v>
      </c>
      <c r="P60" s="303"/>
      <c r="Q60" s="273"/>
      <c r="R60" s="257"/>
    </row>
    <row r="61" spans="1:18" ht="15.75" customHeight="1" thickBot="1">
      <c r="A61" s="32" t="s">
        <v>189</v>
      </c>
      <c r="B61" s="3" t="s">
        <v>39</v>
      </c>
      <c r="C61" s="237">
        <v>38.85</v>
      </c>
      <c r="D61" s="75">
        <v>7</v>
      </c>
      <c r="E61" s="273"/>
      <c r="F61" s="275"/>
      <c r="G61" s="225" t="s">
        <v>120</v>
      </c>
      <c r="H61" s="90">
        <f>C60*20</f>
        <v>1050.8</v>
      </c>
      <c r="I61" s="91">
        <f>C60*18</f>
        <v>945.72</v>
      </c>
      <c r="J61" s="91">
        <f>C60*15</f>
        <v>788.1</v>
      </c>
      <c r="K61" s="91">
        <f>C60*10</f>
        <v>525.4</v>
      </c>
      <c r="L61" s="92">
        <f>C60*12</f>
        <v>630.48</v>
      </c>
      <c r="M61" s="300"/>
      <c r="N61" s="301"/>
      <c r="O61" s="301"/>
      <c r="P61" s="304"/>
      <c r="Q61" s="273"/>
      <c r="R61" s="257"/>
    </row>
    <row r="62" spans="1:18" ht="15.75" thickBot="1">
      <c r="A62" s="88" t="s">
        <v>190</v>
      </c>
      <c r="B62" s="89" t="s">
        <v>38</v>
      </c>
      <c r="C62" s="243">
        <v>79.92</v>
      </c>
      <c r="D62" s="77">
        <v>22</v>
      </c>
      <c r="E62" s="273"/>
      <c r="F62" s="275"/>
      <c r="G62" s="25" t="s">
        <v>121</v>
      </c>
      <c r="H62" s="13"/>
      <c r="I62" s="9"/>
      <c r="J62" s="9"/>
      <c r="K62" s="9"/>
      <c r="L62" s="39"/>
      <c r="M62" s="245" t="s">
        <v>177</v>
      </c>
      <c r="N62" s="246"/>
      <c r="O62" s="246"/>
      <c r="P62" s="247"/>
      <c r="Q62" s="273"/>
      <c r="R62" s="257"/>
    </row>
    <row r="63" spans="1:18" ht="15.75" customHeight="1" thickBot="1">
      <c r="A63" s="328" t="s">
        <v>40</v>
      </c>
      <c r="B63" s="329"/>
      <c r="C63" s="329"/>
      <c r="D63" s="330"/>
      <c r="E63" s="273"/>
      <c r="F63" s="275"/>
      <c r="G63" s="223" t="s">
        <v>122</v>
      </c>
      <c r="H63" s="93"/>
      <c r="I63" s="94"/>
      <c r="J63" s="94"/>
      <c r="K63" s="94"/>
      <c r="L63" s="95"/>
      <c r="M63" s="248"/>
      <c r="N63" s="249"/>
      <c r="O63" s="249"/>
      <c r="P63" s="250"/>
      <c r="Q63" s="273"/>
      <c r="R63" s="257"/>
    </row>
    <row r="64" spans="1:18" ht="15" customHeight="1" thickBot="1">
      <c r="A64" s="10" t="s">
        <v>127</v>
      </c>
      <c r="B64" s="122" t="s">
        <v>39</v>
      </c>
      <c r="C64" s="123">
        <v>64.82</v>
      </c>
      <c r="D64" s="124">
        <v>0.786</v>
      </c>
      <c r="E64" s="273"/>
      <c r="F64" s="275"/>
      <c r="G64" s="331" t="s">
        <v>40</v>
      </c>
      <c r="H64" s="332"/>
      <c r="I64" s="332"/>
      <c r="J64" s="332"/>
      <c r="K64" s="332"/>
      <c r="L64" s="333"/>
      <c r="M64" s="21"/>
      <c r="N64" s="21"/>
      <c r="O64" s="21"/>
      <c r="P64" s="38"/>
      <c r="Q64" s="273"/>
      <c r="R64" s="257"/>
    </row>
    <row r="65" spans="1:18" ht="12" customHeight="1" thickBot="1">
      <c r="A65" s="121" t="s">
        <v>128</v>
      </c>
      <c r="B65" s="125" t="s">
        <v>38</v>
      </c>
      <c r="C65" s="167">
        <v>129.65</v>
      </c>
      <c r="D65" s="126">
        <v>1.57</v>
      </c>
      <c r="E65" s="273"/>
      <c r="F65" s="275"/>
      <c r="G65" s="226" t="s">
        <v>41</v>
      </c>
      <c r="H65" s="80">
        <f>20*C64</f>
        <v>1296.3999999999999</v>
      </c>
      <c r="I65" s="81">
        <f>C64*18</f>
        <v>1166.7599999999998</v>
      </c>
      <c r="J65" s="81">
        <f>C64*15</f>
        <v>972.3</v>
      </c>
      <c r="K65" s="81">
        <f>C64*10</f>
        <v>648.1999999999999</v>
      </c>
      <c r="L65" s="82">
        <f>C64*12</f>
        <v>777.8399999999999</v>
      </c>
      <c r="M65" s="21"/>
      <c r="N65" s="21"/>
      <c r="O65" s="21"/>
      <c r="P65" s="38"/>
      <c r="Q65" s="273"/>
      <c r="R65" s="257"/>
    </row>
    <row r="66" spans="1:18" ht="15.75" thickBot="1">
      <c r="A66" s="288" t="s">
        <v>90</v>
      </c>
      <c r="B66" s="289"/>
      <c r="C66" s="289"/>
      <c r="D66" s="290"/>
      <c r="E66" s="273"/>
      <c r="F66" s="275"/>
      <c r="G66" s="305" t="s">
        <v>90</v>
      </c>
      <c r="H66" s="306"/>
      <c r="I66" s="306"/>
      <c r="J66" s="306"/>
      <c r="K66" s="306"/>
      <c r="L66" s="306"/>
      <c r="M66" s="306"/>
      <c r="N66" s="306"/>
      <c r="O66" s="306"/>
      <c r="P66" s="307"/>
      <c r="Q66" s="273"/>
      <c r="R66" s="257"/>
    </row>
    <row r="67" spans="1:18" ht="15" customHeight="1" thickBot="1">
      <c r="A67" s="168" t="s">
        <v>42</v>
      </c>
      <c r="B67" s="169" t="s">
        <v>53</v>
      </c>
      <c r="C67" s="244">
        <v>137.86</v>
      </c>
      <c r="D67" s="196">
        <v>2.3</v>
      </c>
      <c r="E67" s="273"/>
      <c r="F67" s="275"/>
      <c r="G67" s="227" t="s">
        <v>0</v>
      </c>
      <c r="H67" s="334" t="s">
        <v>112</v>
      </c>
      <c r="I67" s="335"/>
      <c r="J67" s="335"/>
      <c r="K67" s="336"/>
      <c r="L67" s="37"/>
      <c r="M67" s="37"/>
      <c r="N67" s="34"/>
      <c r="O67" s="34"/>
      <c r="P67" s="35"/>
      <c r="Q67" s="273"/>
      <c r="R67" s="257"/>
    </row>
    <row r="68" spans="1:18" ht="15.75" thickBot="1">
      <c r="A68" s="172" t="s">
        <v>43</v>
      </c>
      <c r="B68" s="173" t="s">
        <v>54</v>
      </c>
      <c r="C68" s="244">
        <v>65.93</v>
      </c>
      <c r="D68" s="197">
        <v>1.1</v>
      </c>
      <c r="E68" s="273"/>
      <c r="F68" s="275"/>
      <c r="G68" s="228" t="s">
        <v>110</v>
      </c>
      <c r="H68" s="17">
        <v>1.5</v>
      </c>
      <c r="I68" s="18" t="s">
        <v>91</v>
      </c>
      <c r="J68" s="18">
        <v>0.5</v>
      </c>
      <c r="K68" s="53">
        <v>0.38</v>
      </c>
      <c r="L68" s="107"/>
      <c r="M68" s="21"/>
      <c r="N68" s="21"/>
      <c r="O68" s="21"/>
      <c r="P68" s="38"/>
      <c r="Q68" s="273"/>
      <c r="R68" s="257"/>
    </row>
    <row r="69" spans="1:18" ht="15">
      <c r="A69" s="172" t="s">
        <v>44</v>
      </c>
      <c r="B69" s="173" t="s">
        <v>27</v>
      </c>
      <c r="C69" s="244">
        <v>45.55</v>
      </c>
      <c r="D69" s="197">
        <v>0.76</v>
      </c>
      <c r="E69" s="273"/>
      <c r="F69" s="275"/>
      <c r="G69" s="229" t="s">
        <v>42</v>
      </c>
      <c r="H69" s="11">
        <f>C67*45</f>
        <v>6203.700000000001</v>
      </c>
      <c r="I69" s="12">
        <f>C67*30</f>
        <v>4135.8</v>
      </c>
      <c r="J69" s="12">
        <f>C67*15</f>
        <v>2067.9</v>
      </c>
      <c r="K69" s="43">
        <f>C67*11.4</f>
        <v>1571.6040000000003</v>
      </c>
      <c r="L69" s="38"/>
      <c r="M69" s="21"/>
      <c r="N69" s="21"/>
      <c r="O69" s="21"/>
      <c r="P69" s="38"/>
      <c r="Q69" s="273"/>
      <c r="R69" s="257"/>
    </row>
    <row r="70" spans="1:18" ht="15">
      <c r="A70" s="172" t="s">
        <v>45</v>
      </c>
      <c r="B70" s="173" t="s">
        <v>27</v>
      </c>
      <c r="C70" s="244">
        <v>29.97</v>
      </c>
      <c r="D70" s="197">
        <v>0.5</v>
      </c>
      <c r="E70" s="273"/>
      <c r="F70" s="275"/>
      <c r="G70" s="230" t="s">
        <v>43</v>
      </c>
      <c r="H70" s="128">
        <f>C68*75</f>
        <v>4944.750000000001</v>
      </c>
      <c r="I70" s="14">
        <f>C68*50</f>
        <v>3296.5000000000005</v>
      </c>
      <c r="J70" s="14">
        <f>C68*25</f>
        <v>1648.2500000000002</v>
      </c>
      <c r="K70" s="71"/>
      <c r="L70" s="38"/>
      <c r="M70" s="21"/>
      <c r="N70" s="21"/>
      <c r="O70" s="21"/>
      <c r="P70" s="38"/>
      <c r="Q70" s="273"/>
      <c r="R70" s="257"/>
    </row>
    <row r="71" spans="1:18" ht="16.5" customHeight="1">
      <c r="A71" s="172" t="s">
        <v>46</v>
      </c>
      <c r="B71" s="173" t="s">
        <v>55</v>
      </c>
      <c r="C71" s="244">
        <v>227.77</v>
      </c>
      <c r="D71" s="197">
        <v>3.8</v>
      </c>
      <c r="E71" s="273"/>
      <c r="F71" s="275"/>
      <c r="G71" s="231" t="s">
        <v>44</v>
      </c>
      <c r="H71" s="128">
        <f>C69*75</f>
        <v>3416.25</v>
      </c>
      <c r="I71" s="9"/>
      <c r="J71" s="9"/>
      <c r="K71" s="39"/>
      <c r="L71" s="38"/>
      <c r="M71" s="21"/>
      <c r="N71" s="21"/>
      <c r="O71" s="21"/>
      <c r="P71" s="38"/>
      <c r="Q71" s="273"/>
      <c r="R71" s="257"/>
    </row>
    <row r="72" spans="1:18" ht="15.75" thickBot="1">
      <c r="A72" s="172" t="s">
        <v>47</v>
      </c>
      <c r="B72" s="173" t="s">
        <v>56</v>
      </c>
      <c r="C72" s="244">
        <v>173.83</v>
      </c>
      <c r="D72" s="197">
        <v>2.9</v>
      </c>
      <c r="E72" s="273"/>
      <c r="F72" s="275"/>
      <c r="G72" s="232" t="s">
        <v>45</v>
      </c>
      <c r="H72" s="33">
        <f>C70*75</f>
        <v>2247.75</v>
      </c>
      <c r="I72" s="40"/>
      <c r="J72" s="40"/>
      <c r="K72" s="41"/>
      <c r="L72" s="46"/>
      <c r="M72" s="21"/>
      <c r="N72" s="21"/>
      <c r="O72" s="21"/>
      <c r="P72" s="38"/>
      <c r="Q72" s="273"/>
      <c r="R72" s="257"/>
    </row>
    <row r="73" spans="1:18" ht="15.75" thickBot="1">
      <c r="A73" s="172" t="s">
        <v>48</v>
      </c>
      <c r="B73" s="173" t="s">
        <v>57</v>
      </c>
      <c r="C73" s="244">
        <v>107.89</v>
      </c>
      <c r="D73" s="197">
        <v>1.8</v>
      </c>
      <c r="E73" s="273"/>
      <c r="F73" s="275"/>
      <c r="G73" s="233" t="s">
        <v>104</v>
      </c>
      <c r="H73" s="17" t="s">
        <v>105</v>
      </c>
      <c r="I73" s="18" t="s">
        <v>106</v>
      </c>
      <c r="J73" s="18" t="s">
        <v>108</v>
      </c>
      <c r="K73" s="18" t="s">
        <v>109</v>
      </c>
      <c r="L73" s="53" t="s">
        <v>107</v>
      </c>
      <c r="M73" s="251"/>
      <c r="N73" s="252"/>
      <c r="O73" s="252"/>
      <c r="P73" s="253"/>
      <c r="Q73" s="273"/>
      <c r="R73" s="257"/>
    </row>
    <row r="74" spans="1:18" ht="15">
      <c r="A74" s="172" t="s">
        <v>49</v>
      </c>
      <c r="B74" s="173" t="s">
        <v>58</v>
      </c>
      <c r="C74" s="244">
        <v>89.91</v>
      </c>
      <c r="D74" s="197">
        <v>1.5</v>
      </c>
      <c r="E74" s="273"/>
      <c r="F74" s="275"/>
      <c r="G74" s="234" t="s">
        <v>46</v>
      </c>
      <c r="H74" s="42">
        <f aca="true" t="shared" si="5" ref="H74:H80">C71*3</f>
        <v>683.3100000000001</v>
      </c>
      <c r="I74" s="12">
        <f aca="true" t="shared" si="6" ref="I74:I80">C71*2</f>
        <v>455.54</v>
      </c>
      <c r="J74" s="12">
        <f>C71*1.28</f>
        <v>291.54560000000004</v>
      </c>
      <c r="K74" s="12">
        <f>C71</f>
        <v>227.77</v>
      </c>
      <c r="L74" s="43">
        <f>0.76*C71</f>
        <v>173.1052</v>
      </c>
      <c r="M74" s="251"/>
      <c r="N74" s="252"/>
      <c r="O74" s="252"/>
      <c r="P74" s="253"/>
      <c r="Q74" s="273"/>
      <c r="R74" s="257"/>
    </row>
    <row r="75" spans="1:18" ht="12.75" customHeight="1">
      <c r="A75" s="172" t="s">
        <v>50</v>
      </c>
      <c r="B75" s="173" t="s">
        <v>59</v>
      </c>
      <c r="C75" s="244">
        <v>71.93</v>
      </c>
      <c r="D75" s="197">
        <v>1.2</v>
      </c>
      <c r="E75" s="273"/>
      <c r="F75" s="275"/>
      <c r="G75" s="231" t="s">
        <v>47</v>
      </c>
      <c r="H75" s="44">
        <f t="shared" si="5"/>
        <v>521.49</v>
      </c>
      <c r="I75" s="9">
        <f t="shared" si="6"/>
        <v>347.66</v>
      </c>
      <c r="J75" s="9">
        <f>C72*1.28</f>
        <v>222.50240000000002</v>
      </c>
      <c r="K75" s="9">
        <f>103</f>
        <v>103</v>
      </c>
      <c r="L75" s="39">
        <f>103*76</f>
        <v>7828</v>
      </c>
      <c r="M75" s="251"/>
      <c r="N75" s="252"/>
      <c r="O75" s="252"/>
      <c r="P75" s="253"/>
      <c r="Q75" s="273"/>
      <c r="R75" s="257"/>
    </row>
    <row r="76" spans="1:18" ht="17.25" customHeight="1">
      <c r="A76" s="128" t="s">
        <v>51</v>
      </c>
      <c r="B76" s="173" t="s">
        <v>60</v>
      </c>
      <c r="C76" s="180"/>
      <c r="D76" s="198">
        <v>6</v>
      </c>
      <c r="E76" s="273"/>
      <c r="F76" s="275"/>
      <c r="G76" s="231" t="s">
        <v>48</v>
      </c>
      <c r="H76" s="44">
        <f t="shared" si="5"/>
        <v>323.67</v>
      </c>
      <c r="I76" s="9">
        <f t="shared" si="6"/>
        <v>215.78</v>
      </c>
      <c r="J76" s="9">
        <f>C73*1.28</f>
        <v>138.0992</v>
      </c>
      <c r="K76" s="9">
        <f>C73</f>
        <v>107.89</v>
      </c>
      <c r="L76" s="39">
        <f>C73*0.76</f>
        <v>81.99640000000001</v>
      </c>
      <c r="M76" s="251"/>
      <c r="N76" s="252"/>
      <c r="O76" s="252"/>
      <c r="P76" s="253"/>
      <c r="Q76" s="273"/>
      <c r="R76" s="257"/>
    </row>
    <row r="77" spans="1:18" ht="12" customHeight="1" thickBot="1">
      <c r="A77" s="86" t="s">
        <v>52</v>
      </c>
      <c r="B77" s="4" t="s">
        <v>58</v>
      </c>
      <c r="C77" s="23"/>
      <c r="D77" s="198">
        <v>3</v>
      </c>
      <c r="E77" s="273"/>
      <c r="F77" s="275"/>
      <c r="G77" s="231" t="s">
        <v>49</v>
      </c>
      <c r="H77" s="44">
        <f t="shared" si="5"/>
        <v>269.73</v>
      </c>
      <c r="I77" s="9">
        <f t="shared" si="6"/>
        <v>179.82</v>
      </c>
      <c r="J77" s="323"/>
      <c r="K77" s="324"/>
      <c r="L77" s="325"/>
      <c r="M77" s="251"/>
      <c r="N77" s="252"/>
      <c r="O77" s="252"/>
      <c r="P77" s="253"/>
      <c r="Q77" s="273"/>
      <c r="R77" s="257"/>
    </row>
    <row r="78" spans="1:18" ht="15.75" thickBot="1">
      <c r="A78" s="286" t="s">
        <v>61</v>
      </c>
      <c r="B78" s="287"/>
      <c r="C78" s="74" t="s">
        <v>62</v>
      </c>
      <c r="D78" s="127" t="s">
        <v>63</v>
      </c>
      <c r="E78" s="273"/>
      <c r="F78" s="275"/>
      <c r="G78" s="231" t="s">
        <v>50</v>
      </c>
      <c r="H78" s="44">
        <f t="shared" si="5"/>
        <v>215.79000000000002</v>
      </c>
      <c r="I78" s="9">
        <f t="shared" si="6"/>
        <v>143.86</v>
      </c>
      <c r="J78" s="326"/>
      <c r="K78" s="252"/>
      <c r="L78" s="253"/>
      <c r="M78" s="251"/>
      <c r="N78" s="252"/>
      <c r="O78" s="252"/>
      <c r="P78" s="253"/>
      <c r="Q78" s="273"/>
      <c r="R78" s="257"/>
    </row>
    <row r="79" spans="1:18" ht="15">
      <c r="A79" s="47" t="s">
        <v>164</v>
      </c>
      <c r="B79" s="48"/>
      <c r="C79" s="117">
        <v>52000</v>
      </c>
      <c r="D79" s="118"/>
      <c r="E79" s="273"/>
      <c r="F79" s="275"/>
      <c r="G79" s="235" t="s">
        <v>51</v>
      </c>
      <c r="H79" s="44">
        <f t="shared" si="5"/>
        <v>0</v>
      </c>
      <c r="I79" s="9">
        <f t="shared" si="6"/>
        <v>0</v>
      </c>
      <c r="J79" s="326"/>
      <c r="K79" s="252"/>
      <c r="L79" s="253"/>
      <c r="M79" s="251"/>
      <c r="N79" s="252"/>
      <c r="O79" s="252"/>
      <c r="P79" s="253"/>
      <c r="Q79" s="273"/>
      <c r="R79" s="257"/>
    </row>
    <row r="80" spans="1:18" ht="15.75" thickBot="1">
      <c r="A80" s="189" t="s">
        <v>165</v>
      </c>
      <c r="B80" s="116"/>
      <c r="C80" s="14">
        <v>49000</v>
      </c>
      <c r="D80" s="6"/>
      <c r="E80" s="273"/>
      <c r="F80" s="275"/>
      <c r="G80" s="232" t="s">
        <v>52</v>
      </c>
      <c r="H80" s="45">
        <f t="shared" si="5"/>
        <v>0</v>
      </c>
      <c r="I80" s="40">
        <f t="shared" si="6"/>
        <v>0</v>
      </c>
      <c r="J80" s="327"/>
      <c r="K80" s="255"/>
      <c r="L80" s="256"/>
      <c r="M80" s="254"/>
      <c r="N80" s="255"/>
      <c r="O80" s="255"/>
      <c r="P80" s="256"/>
      <c r="Q80" s="273"/>
      <c r="R80" s="257"/>
    </row>
    <row r="81" spans="1:18" ht="15">
      <c r="A81" s="189" t="s">
        <v>166</v>
      </c>
      <c r="B81" s="116"/>
      <c r="C81" s="14">
        <v>48000</v>
      </c>
      <c r="D81" s="6"/>
      <c r="E81" s="273"/>
      <c r="F81" s="275"/>
      <c r="G81" s="275"/>
      <c r="H81" s="20"/>
      <c r="I81" s="20"/>
      <c r="J81" s="20"/>
      <c r="K81" s="20"/>
      <c r="L81" s="20"/>
      <c r="M81" s="30"/>
      <c r="N81" s="30"/>
      <c r="O81" s="31"/>
      <c r="P81" s="273"/>
      <c r="Q81" s="257"/>
      <c r="R81" s="257"/>
    </row>
    <row r="82" spans="1:18" ht="12.75" customHeight="1" thickBot="1">
      <c r="A82" s="13" t="s">
        <v>124</v>
      </c>
      <c r="B82" s="9"/>
      <c r="C82" s="14">
        <v>46000</v>
      </c>
      <c r="D82" s="6"/>
      <c r="E82" s="273"/>
      <c r="F82" s="275"/>
      <c r="G82" s="275"/>
      <c r="H82" s="20"/>
      <c r="I82" s="20"/>
      <c r="J82" s="20"/>
      <c r="K82" s="20"/>
      <c r="L82" s="20"/>
      <c r="M82" s="20"/>
      <c r="N82" s="20"/>
      <c r="O82" s="27"/>
      <c r="P82" s="273"/>
      <c r="Q82" s="257"/>
      <c r="R82" s="257"/>
    </row>
    <row r="83" spans="1:18" ht="14.25" customHeight="1" thickBot="1">
      <c r="A83" s="119" t="s">
        <v>125</v>
      </c>
      <c r="B83" s="120" t="s">
        <v>126</v>
      </c>
      <c r="C83" s="281" t="s">
        <v>167</v>
      </c>
      <c r="D83" s="282"/>
      <c r="E83" s="273"/>
      <c r="F83" s="275"/>
      <c r="G83" s="275"/>
      <c r="H83" s="20"/>
      <c r="I83" s="20"/>
      <c r="J83" s="20"/>
      <c r="K83" s="20"/>
      <c r="L83" s="20"/>
      <c r="M83" s="20"/>
      <c r="N83" s="20"/>
      <c r="O83" s="27"/>
      <c r="P83" s="273"/>
      <c r="Q83" s="257"/>
      <c r="R83" s="257"/>
    </row>
    <row r="84" spans="1:18" ht="15.75" thickBot="1">
      <c r="A84" s="283" t="s">
        <v>64</v>
      </c>
      <c r="B84" s="284"/>
      <c r="C84" s="284"/>
      <c r="D84" s="285"/>
      <c r="E84" s="273"/>
      <c r="F84" s="275"/>
      <c r="G84" s="275"/>
      <c r="H84" s="20"/>
      <c r="I84" s="20"/>
      <c r="J84" s="20"/>
      <c r="K84" s="20"/>
      <c r="L84" s="20"/>
      <c r="M84" s="20"/>
      <c r="N84" s="20"/>
      <c r="O84" s="27"/>
      <c r="P84" s="273"/>
      <c r="Q84" s="257"/>
      <c r="R84" s="257"/>
    </row>
    <row r="85" spans="1:18" ht="15.75" thickBot="1">
      <c r="A85" s="73" t="s">
        <v>0</v>
      </c>
      <c r="B85" s="74" t="s">
        <v>1</v>
      </c>
      <c r="C85" s="74" t="s">
        <v>2</v>
      </c>
      <c r="D85" s="110" t="s">
        <v>86</v>
      </c>
      <c r="E85" s="273"/>
      <c r="F85" s="275"/>
      <c r="G85" s="275"/>
      <c r="H85" s="20"/>
      <c r="I85" s="20"/>
      <c r="J85" s="20"/>
      <c r="K85" s="20"/>
      <c r="L85" s="20"/>
      <c r="M85" s="20"/>
      <c r="N85" s="20"/>
      <c r="O85" s="27"/>
      <c r="P85" s="273"/>
      <c r="Q85" s="257"/>
      <c r="R85" s="257"/>
    </row>
    <row r="86" spans="1:18" ht="15">
      <c r="A86" s="217" t="s">
        <v>65</v>
      </c>
      <c r="B86" s="218" t="s">
        <v>75</v>
      </c>
      <c r="C86" s="219">
        <v>65.5</v>
      </c>
      <c r="D86" s="118">
        <v>2620</v>
      </c>
      <c r="E86" s="273"/>
      <c r="F86" s="275"/>
      <c r="G86" s="275"/>
      <c r="H86" s="20"/>
      <c r="I86" s="20"/>
      <c r="J86" s="20"/>
      <c r="K86" s="20"/>
      <c r="L86" s="20"/>
      <c r="M86" s="20"/>
      <c r="N86" s="20"/>
      <c r="O86" s="27"/>
      <c r="P86" s="273"/>
      <c r="Q86" s="257"/>
      <c r="R86" s="257"/>
    </row>
    <row r="87" spans="1:18" ht="15">
      <c r="A87" s="16" t="s">
        <v>66</v>
      </c>
      <c r="B87" s="1" t="s">
        <v>75</v>
      </c>
      <c r="C87" s="7">
        <v>65.5</v>
      </c>
      <c r="D87" s="5">
        <v>2620</v>
      </c>
      <c r="E87" s="273"/>
      <c r="F87" s="275"/>
      <c r="G87" s="275"/>
      <c r="H87" s="20"/>
      <c r="I87" s="20"/>
      <c r="J87" s="20"/>
      <c r="K87" s="20"/>
      <c r="L87" s="20"/>
      <c r="M87" s="20"/>
      <c r="N87" s="20"/>
      <c r="O87" s="27"/>
      <c r="P87" s="273"/>
      <c r="Q87" s="257"/>
      <c r="R87" s="257"/>
    </row>
    <row r="88" spans="1:18" ht="13.5" customHeight="1">
      <c r="A88" s="16" t="s">
        <v>67</v>
      </c>
      <c r="B88" s="1" t="s">
        <v>75</v>
      </c>
      <c r="C88" s="7">
        <v>65.5</v>
      </c>
      <c r="D88" s="5">
        <v>2620</v>
      </c>
      <c r="E88" s="273"/>
      <c r="F88" s="275"/>
      <c r="G88" s="275"/>
      <c r="H88" s="20"/>
      <c r="I88" s="20"/>
      <c r="J88" s="20"/>
      <c r="K88" s="20"/>
      <c r="L88" s="20"/>
      <c r="M88" s="20"/>
      <c r="N88" s="20"/>
      <c r="O88" s="27"/>
      <c r="P88" s="273"/>
      <c r="Q88" s="257"/>
      <c r="R88" s="257"/>
    </row>
    <row r="89" spans="1:18" ht="9.75" customHeight="1">
      <c r="A89" s="16" t="s">
        <v>68</v>
      </c>
      <c r="B89" s="1" t="s">
        <v>76</v>
      </c>
      <c r="C89" s="7">
        <v>65.5</v>
      </c>
      <c r="D89" s="104">
        <v>1637.5</v>
      </c>
      <c r="E89" s="273"/>
      <c r="F89" s="275"/>
      <c r="G89" s="275"/>
      <c r="H89" s="20"/>
      <c r="I89" s="20"/>
      <c r="J89" s="20"/>
      <c r="K89" s="20"/>
      <c r="L89" s="20"/>
      <c r="M89" s="20"/>
      <c r="N89" s="20"/>
      <c r="O89" s="27"/>
      <c r="P89" s="273"/>
      <c r="Q89" s="257"/>
      <c r="R89" s="257"/>
    </row>
    <row r="90" spans="1:18" ht="24">
      <c r="A90" s="16" t="s">
        <v>69</v>
      </c>
      <c r="B90" s="1" t="s">
        <v>76</v>
      </c>
      <c r="C90" s="7">
        <v>65.5</v>
      </c>
      <c r="D90" s="104">
        <v>1637.5</v>
      </c>
      <c r="E90" s="273"/>
      <c r="F90" s="275"/>
      <c r="G90" s="275"/>
      <c r="H90" s="20"/>
      <c r="I90" s="20"/>
      <c r="J90" s="20"/>
      <c r="K90" s="20"/>
      <c r="L90" s="20"/>
      <c r="M90" s="20"/>
      <c r="N90" s="20"/>
      <c r="O90" s="27"/>
      <c r="P90" s="273"/>
      <c r="Q90" s="257"/>
      <c r="R90" s="257"/>
    </row>
    <row r="91" spans="1:18" ht="16.5" customHeight="1" thickBot="1">
      <c r="A91" s="16" t="s">
        <v>70</v>
      </c>
      <c r="B91" s="1" t="s">
        <v>76</v>
      </c>
      <c r="C91" s="7">
        <v>65.5</v>
      </c>
      <c r="D91" s="105">
        <v>1637.5</v>
      </c>
      <c r="E91" s="273"/>
      <c r="F91" s="275"/>
      <c r="G91" s="275"/>
      <c r="H91" s="28"/>
      <c r="I91" s="28"/>
      <c r="J91" s="28"/>
      <c r="K91" s="28"/>
      <c r="L91" s="28"/>
      <c r="M91" s="28"/>
      <c r="N91" s="28"/>
      <c r="O91" s="29"/>
      <c r="P91" s="273"/>
      <c r="Q91" s="257"/>
      <c r="R91" s="257"/>
    </row>
    <row r="92" spans="1:18" ht="15">
      <c r="A92" s="16" t="s">
        <v>71</v>
      </c>
      <c r="B92" s="1" t="s">
        <v>76</v>
      </c>
      <c r="C92" s="7">
        <v>65.5</v>
      </c>
      <c r="D92" s="105">
        <v>1637.5</v>
      </c>
      <c r="E92" s="273"/>
      <c r="F92" s="275"/>
      <c r="G92" s="275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</row>
    <row r="93" spans="1:18" ht="15">
      <c r="A93" s="16" t="s">
        <v>72</v>
      </c>
      <c r="B93" s="1" t="s">
        <v>76</v>
      </c>
      <c r="C93" s="7">
        <v>65.5</v>
      </c>
      <c r="D93" s="105">
        <v>1637.5</v>
      </c>
      <c r="E93" s="273"/>
      <c r="F93" s="275"/>
      <c r="G93" s="275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</row>
    <row r="94" spans="1:18" ht="15">
      <c r="A94" s="19" t="s">
        <v>73</v>
      </c>
      <c r="B94" s="2" t="s">
        <v>76</v>
      </c>
      <c r="C94" s="7">
        <v>65.5</v>
      </c>
      <c r="D94" s="106">
        <v>1637.5</v>
      </c>
      <c r="E94" s="273"/>
      <c r="F94" s="275"/>
      <c r="G94" s="275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</row>
    <row r="95" spans="1:18" ht="15.75" thickBot="1">
      <c r="A95" s="22" t="s">
        <v>74</v>
      </c>
      <c r="B95" s="199" t="s">
        <v>76</v>
      </c>
      <c r="C95" s="200">
        <v>65.5</v>
      </c>
      <c r="D95" s="106">
        <v>1637.5</v>
      </c>
      <c r="E95" s="273"/>
      <c r="F95" s="275"/>
      <c r="G95" s="275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</row>
    <row r="96" spans="1:18" ht="15">
      <c r="A96" s="276" t="s">
        <v>182</v>
      </c>
      <c r="B96" s="291" t="s">
        <v>180</v>
      </c>
      <c r="C96" s="267">
        <v>0.02</v>
      </c>
      <c r="D96" s="337"/>
      <c r="E96" s="338"/>
      <c r="F96" s="338"/>
      <c r="G96" s="275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</row>
    <row r="97" spans="1:18" ht="15">
      <c r="A97" s="277"/>
      <c r="B97" s="292"/>
      <c r="C97" s="268"/>
      <c r="D97" s="339"/>
      <c r="E97" s="340"/>
      <c r="F97" s="340"/>
      <c r="G97" s="275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</row>
    <row r="98" spans="1:18" ht="15">
      <c r="A98" s="277"/>
      <c r="B98" s="265" t="s">
        <v>179</v>
      </c>
      <c r="C98" s="269">
        <v>0.05</v>
      </c>
      <c r="D98" s="339"/>
      <c r="E98" s="340"/>
      <c r="F98" s="340"/>
      <c r="G98" s="275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</row>
    <row r="99" spans="1:18" ht="15">
      <c r="A99" s="277"/>
      <c r="B99" s="266"/>
      <c r="C99" s="270"/>
      <c r="D99" s="339"/>
      <c r="E99" s="340"/>
      <c r="F99" s="340"/>
      <c r="G99" s="275"/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</row>
    <row r="100" spans="1:18" ht="15">
      <c r="A100" s="277"/>
      <c r="B100" s="279" t="s">
        <v>178</v>
      </c>
      <c r="C100" s="271">
        <v>0.07</v>
      </c>
      <c r="D100" s="339"/>
      <c r="E100" s="340"/>
      <c r="F100" s="340"/>
      <c r="G100" s="275"/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</row>
    <row r="101" spans="1:18" ht="15.75" thickBot="1">
      <c r="A101" s="278"/>
      <c r="B101" s="280"/>
      <c r="C101" s="272"/>
      <c r="D101" s="341"/>
      <c r="E101" s="342"/>
      <c r="F101" s="342"/>
      <c r="G101" s="275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</row>
    <row r="102" ht="15">
      <c r="E102" s="15"/>
    </row>
    <row r="103" ht="15">
      <c r="E103" s="15"/>
    </row>
    <row r="104" ht="15">
      <c r="E104" s="15"/>
    </row>
    <row r="105" ht="15">
      <c r="E105" s="15"/>
    </row>
    <row r="106" ht="15">
      <c r="E106" s="15"/>
    </row>
    <row r="107" ht="15">
      <c r="E107" s="15"/>
    </row>
    <row r="108" ht="15">
      <c r="E108" s="15"/>
    </row>
  </sheetData>
  <sheetProtection/>
  <mergeCells count="46">
    <mergeCell ref="A63:D63"/>
    <mergeCell ref="G64:L64"/>
    <mergeCell ref="H67:K67"/>
    <mergeCell ref="E53:F95"/>
    <mergeCell ref="D96:F101"/>
    <mergeCell ref="H54:L54"/>
    <mergeCell ref="G1:P1"/>
    <mergeCell ref="H2:P2"/>
    <mergeCell ref="M55:P55"/>
    <mergeCell ref="Q22:R51"/>
    <mergeCell ref="G30:P30"/>
    <mergeCell ref="H31:P31"/>
    <mergeCell ref="Q53:R80"/>
    <mergeCell ref="J77:L80"/>
    <mergeCell ref="Q52:R52"/>
    <mergeCell ref="Q21:R21"/>
    <mergeCell ref="M58:N59"/>
    <mergeCell ref="O58:P59"/>
    <mergeCell ref="M60:N61"/>
    <mergeCell ref="O60:P61"/>
    <mergeCell ref="G66:P66"/>
    <mergeCell ref="A1:D1"/>
    <mergeCell ref="A53:D53"/>
    <mergeCell ref="A29:D29"/>
    <mergeCell ref="E21:F51"/>
    <mergeCell ref="G53:P53"/>
    <mergeCell ref="E18:F20"/>
    <mergeCell ref="A52:F52"/>
    <mergeCell ref="A96:A101"/>
    <mergeCell ref="B100:B101"/>
    <mergeCell ref="G81:G101"/>
    <mergeCell ref="C83:D83"/>
    <mergeCell ref="A84:D84"/>
    <mergeCell ref="A78:B78"/>
    <mergeCell ref="A66:D66"/>
    <mergeCell ref="B96:B97"/>
    <mergeCell ref="M62:P63"/>
    <mergeCell ref="M73:P80"/>
    <mergeCell ref="H92:R101"/>
    <mergeCell ref="M56:N57"/>
    <mergeCell ref="O56:P57"/>
    <mergeCell ref="B98:B99"/>
    <mergeCell ref="C96:C97"/>
    <mergeCell ref="C98:C99"/>
    <mergeCell ref="C100:C101"/>
    <mergeCell ref="P81:R91"/>
  </mergeCells>
  <printOptions gridLines="1"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46.57421875" style="0" customWidth="1"/>
    <col min="2" max="2" width="6.28125" style="0" customWidth="1"/>
    <col min="3" max="3" width="10.8515625" style="0" customWidth="1"/>
    <col min="4" max="4" width="45.421875" style="0" customWidth="1"/>
  </cols>
  <sheetData>
    <row r="1" spans="1:6" ht="18.75" thickBot="1">
      <c r="A1" s="346" t="s">
        <v>158</v>
      </c>
      <c r="B1" s="347"/>
      <c r="C1" s="347"/>
      <c r="D1" s="348"/>
      <c r="E1" s="349"/>
      <c r="F1" s="350"/>
    </row>
    <row r="2" spans="1:6" ht="15">
      <c r="A2" s="129" t="s">
        <v>159</v>
      </c>
      <c r="B2" s="130" t="s">
        <v>129</v>
      </c>
      <c r="C2" s="130" t="s">
        <v>130</v>
      </c>
      <c r="D2" s="131" t="s">
        <v>131</v>
      </c>
      <c r="E2" s="351"/>
      <c r="F2" s="352"/>
    </row>
    <row r="3" spans="1:6" ht="15.75" customHeight="1">
      <c r="A3" s="132" t="s">
        <v>132</v>
      </c>
      <c r="B3" s="133" t="s">
        <v>160</v>
      </c>
      <c r="C3" s="134">
        <v>2762</v>
      </c>
      <c r="D3" s="355" t="s">
        <v>161</v>
      </c>
      <c r="E3" s="351"/>
      <c r="F3" s="352"/>
    </row>
    <row r="4" spans="1:6" ht="16.5" customHeight="1">
      <c r="A4" s="132" t="s">
        <v>133</v>
      </c>
      <c r="B4" s="133" t="s">
        <v>160</v>
      </c>
      <c r="C4" s="134">
        <v>2461</v>
      </c>
      <c r="D4" s="356"/>
      <c r="E4" s="351"/>
      <c r="F4" s="352"/>
    </row>
    <row r="5" spans="1:6" ht="13.5" customHeight="1">
      <c r="A5" s="132" t="s">
        <v>134</v>
      </c>
      <c r="B5" s="133" t="s">
        <v>160</v>
      </c>
      <c r="C5" s="134">
        <v>3504</v>
      </c>
      <c r="D5" s="75"/>
      <c r="E5" s="351"/>
      <c r="F5" s="352"/>
    </row>
    <row r="6" spans="1:6" ht="14.25" customHeight="1">
      <c r="A6" s="132" t="s">
        <v>135</v>
      </c>
      <c r="B6" s="133" t="s">
        <v>160</v>
      </c>
      <c r="C6" s="134">
        <v>2900</v>
      </c>
      <c r="D6" s="75"/>
      <c r="E6" s="351"/>
      <c r="F6" s="352"/>
    </row>
    <row r="7" spans="1:6" ht="14.25" customHeight="1" thickBot="1">
      <c r="A7" s="132" t="s">
        <v>136</v>
      </c>
      <c r="B7" s="133" t="s">
        <v>160</v>
      </c>
      <c r="C7" s="134">
        <v>4092</v>
      </c>
      <c r="D7" s="75"/>
      <c r="E7" s="353"/>
      <c r="F7" s="354"/>
    </row>
    <row r="8" spans="1:6" ht="14.25" customHeight="1">
      <c r="A8" s="132" t="s">
        <v>137</v>
      </c>
      <c r="B8" s="133" t="s">
        <v>160</v>
      </c>
      <c r="C8" s="134">
        <v>3672</v>
      </c>
      <c r="D8" s="75"/>
      <c r="E8" s="349"/>
      <c r="F8" s="350"/>
    </row>
    <row r="9" spans="1:6" ht="13.5" customHeight="1">
      <c r="A9" s="132" t="s">
        <v>138</v>
      </c>
      <c r="B9" s="133" t="s">
        <v>160</v>
      </c>
      <c r="C9" s="134">
        <v>5100</v>
      </c>
      <c r="D9" s="75"/>
      <c r="E9" s="351"/>
      <c r="F9" s="352"/>
    </row>
    <row r="10" spans="1:6" ht="13.5" customHeight="1">
      <c r="A10" s="132" t="s">
        <v>139</v>
      </c>
      <c r="B10" s="133" t="s">
        <v>160</v>
      </c>
      <c r="C10" s="134">
        <v>4260</v>
      </c>
      <c r="D10" s="75"/>
      <c r="E10" s="351"/>
      <c r="F10" s="352"/>
    </row>
    <row r="11" spans="1:6" ht="15" customHeight="1">
      <c r="A11" s="132" t="s">
        <v>140</v>
      </c>
      <c r="B11" s="133" t="s">
        <v>160</v>
      </c>
      <c r="C11" s="134">
        <v>4679</v>
      </c>
      <c r="D11" s="75"/>
      <c r="E11" s="351"/>
      <c r="F11" s="352"/>
    </row>
    <row r="12" spans="1:6" ht="13.5" customHeight="1">
      <c r="A12" s="132" t="s">
        <v>141</v>
      </c>
      <c r="B12" s="133" t="s">
        <v>160</v>
      </c>
      <c r="C12" s="134">
        <v>4138</v>
      </c>
      <c r="D12" s="75"/>
      <c r="E12" s="351"/>
      <c r="F12" s="352"/>
    </row>
    <row r="13" spans="1:6" ht="14.25" customHeight="1">
      <c r="A13" s="132" t="s">
        <v>142</v>
      </c>
      <c r="B13" s="133" t="s">
        <v>160</v>
      </c>
      <c r="C13" s="134">
        <v>5794</v>
      </c>
      <c r="D13" s="75"/>
      <c r="E13" s="351"/>
      <c r="F13" s="352"/>
    </row>
    <row r="14" spans="1:6" ht="15.75" customHeight="1" thickBot="1">
      <c r="A14" s="132" t="s">
        <v>143</v>
      </c>
      <c r="B14" s="133" t="s">
        <v>160</v>
      </c>
      <c r="C14" s="134">
        <v>4719</v>
      </c>
      <c r="D14" s="75"/>
      <c r="E14" s="351"/>
      <c r="F14" s="352"/>
    </row>
    <row r="15" spans="1:6" ht="15.75" thickBot="1">
      <c r="A15" s="357" t="s">
        <v>144</v>
      </c>
      <c r="B15" s="358"/>
      <c r="C15" s="358"/>
      <c r="D15" s="359"/>
      <c r="E15" s="351"/>
      <c r="F15" s="352"/>
    </row>
    <row r="16" spans="1:6" ht="18.75" customHeight="1" thickBot="1">
      <c r="A16" s="151" t="s">
        <v>145</v>
      </c>
      <c r="B16" s="135"/>
      <c r="C16" s="136"/>
      <c r="D16" s="72"/>
      <c r="E16" s="351"/>
      <c r="F16" s="352"/>
    </row>
    <row r="17" spans="1:6" ht="15">
      <c r="A17" s="137" t="s">
        <v>146</v>
      </c>
      <c r="B17" s="133" t="s">
        <v>147</v>
      </c>
      <c r="C17" s="138">
        <v>65.66</v>
      </c>
      <c r="D17" s="139"/>
      <c r="E17" s="351"/>
      <c r="F17" s="352"/>
    </row>
    <row r="18" spans="1:6" ht="14.25" customHeight="1">
      <c r="A18" s="137" t="s">
        <v>148</v>
      </c>
      <c r="B18" s="133" t="s">
        <v>147</v>
      </c>
      <c r="C18" s="140">
        <v>75.04</v>
      </c>
      <c r="D18" s="139"/>
      <c r="E18" s="351"/>
      <c r="F18" s="352"/>
    </row>
    <row r="19" spans="1:6" ht="13.5" customHeight="1" thickBot="1">
      <c r="A19" s="137" t="s">
        <v>149</v>
      </c>
      <c r="B19" s="133" t="s">
        <v>147</v>
      </c>
      <c r="C19" s="141">
        <v>93.8</v>
      </c>
      <c r="D19" s="139"/>
      <c r="E19" s="351"/>
      <c r="F19" s="352"/>
    </row>
    <row r="20" spans="1:6" ht="15.75" thickBot="1">
      <c r="A20" s="153" t="s">
        <v>150</v>
      </c>
      <c r="B20" s="154"/>
      <c r="C20" s="155"/>
      <c r="D20" s="142"/>
      <c r="E20" s="351"/>
      <c r="F20" s="352"/>
    </row>
    <row r="21" spans="1:6" ht="15">
      <c r="A21" s="156" t="s">
        <v>156</v>
      </c>
      <c r="B21" s="157" t="s">
        <v>147</v>
      </c>
      <c r="C21" s="158">
        <v>65.66</v>
      </c>
      <c r="D21" s="142"/>
      <c r="E21" s="351"/>
      <c r="F21" s="352"/>
    </row>
    <row r="22" spans="1:6" ht="15.75" thickBot="1">
      <c r="A22" s="159" t="s">
        <v>157</v>
      </c>
      <c r="B22" s="160" t="s">
        <v>147</v>
      </c>
      <c r="C22" s="161">
        <v>84.42</v>
      </c>
      <c r="D22" s="143"/>
      <c r="E22" s="351"/>
      <c r="F22" s="352"/>
    </row>
    <row r="23" spans="1:10" ht="15.75" thickBot="1">
      <c r="A23" s="144" t="s">
        <v>151</v>
      </c>
      <c r="B23" s="145"/>
      <c r="C23" s="146"/>
      <c r="D23" s="147"/>
      <c r="E23" s="351"/>
      <c r="F23" s="352"/>
      <c r="J23" t="s">
        <v>162</v>
      </c>
    </row>
    <row r="24" spans="1:6" ht="15">
      <c r="A24" s="148" t="s">
        <v>163</v>
      </c>
      <c r="B24" s="149" t="s">
        <v>152</v>
      </c>
      <c r="C24" s="150">
        <v>44</v>
      </c>
      <c r="D24" s="360" t="s">
        <v>153</v>
      </c>
      <c r="E24" s="351"/>
      <c r="F24" s="352"/>
    </row>
    <row r="25" spans="1:6" ht="15" customHeight="1" thickBot="1">
      <c r="A25" s="164" t="s">
        <v>154</v>
      </c>
      <c r="B25" s="165" t="s">
        <v>155</v>
      </c>
      <c r="C25" s="166">
        <v>93.8</v>
      </c>
      <c r="D25" s="361"/>
      <c r="E25" s="353"/>
      <c r="F25" s="354"/>
    </row>
    <row r="26" spans="1:6" ht="15" customHeight="1">
      <c r="A26" s="163"/>
      <c r="B26" s="343"/>
      <c r="C26" s="343"/>
      <c r="D26" s="343"/>
      <c r="E26" s="362"/>
      <c r="F26" s="362"/>
    </row>
    <row r="27" spans="1:6" ht="15">
      <c r="A27" s="152"/>
      <c r="B27" s="343"/>
      <c r="C27" s="343"/>
      <c r="D27" s="343"/>
      <c r="E27" s="343"/>
      <c r="F27" s="343"/>
    </row>
    <row r="28" spans="1:6" ht="15">
      <c r="A28" s="162"/>
      <c r="B28" s="343"/>
      <c r="C28" s="343"/>
      <c r="D28" s="343"/>
      <c r="E28" s="343"/>
      <c r="F28" s="343"/>
    </row>
    <row r="29" spans="1:6" ht="15">
      <c r="A29" s="162"/>
      <c r="B29" s="343"/>
      <c r="C29" s="343"/>
      <c r="D29" s="343"/>
      <c r="E29" s="343"/>
      <c r="F29" s="343"/>
    </row>
    <row r="30" spans="1:6" ht="15">
      <c r="A30" s="162"/>
      <c r="B30" s="343"/>
      <c r="C30" s="343"/>
      <c r="D30" s="343"/>
      <c r="E30" s="343"/>
      <c r="F30" s="343"/>
    </row>
    <row r="31" spans="1:6" ht="15">
      <c r="A31" s="162"/>
      <c r="B31" s="343"/>
      <c r="C31" s="343"/>
      <c r="D31" s="343"/>
      <c r="E31" s="343"/>
      <c r="F31" s="343"/>
    </row>
    <row r="32" spans="1:6" ht="13.5" customHeight="1">
      <c r="A32" s="344" t="s">
        <v>87</v>
      </c>
      <c r="B32" s="345"/>
      <c r="C32" s="345"/>
      <c r="D32" s="345"/>
      <c r="E32" s="345"/>
      <c r="F32" s="345"/>
    </row>
    <row r="33" spans="1:6" ht="15" customHeight="1" hidden="1">
      <c r="A33" s="345"/>
      <c r="B33" s="345"/>
      <c r="C33" s="345"/>
      <c r="D33" s="345"/>
      <c r="E33" s="345"/>
      <c r="F33" s="345"/>
    </row>
  </sheetData>
  <sheetProtection/>
  <mergeCells count="9">
    <mergeCell ref="B26:D31"/>
    <mergeCell ref="A32:F33"/>
    <mergeCell ref="A1:D1"/>
    <mergeCell ref="E1:F7"/>
    <mergeCell ref="D3:D4"/>
    <mergeCell ref="E8:F25"/>
    <mergeCell ref="A15:D15"/>
    <mergeCell ref="D24:D25"/>
    <mergeCell ref="E26:F3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2018-05-07T09:15:05Z</dcterms:modified>
  <cp:category/>
  <cp:version/>
  <cp:contentType/>
  <cp:contentStatus/>
</cp:coreProperties>
</file>